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6605" windowHeight="9435" tabRatio="944"/>
  </bookViews>
  <sheets>
    <sheet name="BP" sheetId="7" r:id="rId1"/>
    <sheet name="KP" sheetId="6" r:id="rId2"/>
    <sheet name="1P" sheetId="23" r:id="rId3"/>
    <sheet name="2P" sheetId="44" r:id="rId4"/>
    <sheet name="3P" sheetId="22" r:id="rId5"/>
    <sheet name="4P" sheetId="4" r:id="rId6"/>
    <sheet name="5P" sheetId="11" r:id="rId7"/>
    <sheet name="6P" sheetId="13" r:id="rId8"/>
    <sheet name="7P" sheetId="9" r:id="rId9"/>
    <sheet name="8P" sheetId="5" r:id="rId10"/>
    <sheet name="9P" sheetId="10" r:id="rId11"/>
    <sheet name="10P" sheetId="42" r:id="rId12"/>
    <sheet name="SUM" sheetId="15" r:id="rId13"/>
  </sheets>
  <definedNames>
    <definedName name="_xlnm.Print_Titles" localSheetId="11">'10P'!$3:$7</definedName>
    <definedName name="_xlnm.Print_Titles" localSheetId="2">'1P'!$3:$7</definedName>
    <definedName name="_xlnm.Print_Titles" localSheetId="3">'2P'!$3:$7</definedName>
    <definedName name="_xlnm.Print_Titles" localSheetId="4">'3P'!$3:$7</definedName>
    <definedName name="_xlnm.Print_Titles" localSheetId="5">'4P'!$3:$7</definedName>
    <definedName name="_xlnm.Print_Titles" localSheetId="6">'5P'!$3:$7</definedName>
    <definedName name="_xlnm.Print_Titles" localSheetId="7">'6P'!$3:$7</definedName>
    <definedName name="_xlnm.Print_Titles" localSheetId="8">'7P'!$3:$7</definedName>
    <definedName name="_xlnm.Print_Titles" localSheetId="9">'8P'!$3:$7</definedName>
    <definedName name="_xlnm.Print_Titles" localSheetId="10">'9P'!$3:$7</definedName>
    <definedName name="_xlnm.Print_Area" localSheetId="11">'10P'!$A$1:$N$42</definedName>
    <definedName name="_xlnm.Print_Area" localSheetId="2">'1P'!$A$1:$P$46</definedName>
    <definedName name="_xlnm.Print_Area" localSheetId="3">'2P'!$A$1:$N$33</definedName>
    <definedName name="_xlnm.Print_Area" localSheetId="4">'3P'!$A$1:$O$37</definedName>
    <definedName name="_xlnm.Print_Area" localSheetId="5">'4P'!$A$1:$N$42</definedName>
    <definedName name="_xlnm.Print_Area" localSheetId="6">'5P'!$A$1:$N$48</definedName>
    <definedName name="_xlnm.Print_Area" localSheetId="7">'6P'!$A$1:$N$37</definedName>
    <definedName name="_xlnm.Print_Area" localSheetId="8">'7P'!$A$1:$N$35</definedName>
    <definedName name="_xlnm.Print_Area" localSheetId="9">'8P'!$A$1:$O$43</definedName>
    <definedName name="_xlnm.Print_Area" localSheetId="10">'9P'!$A$1:$P$47</definedName>
    <definedName name="_xlnm.Print_Area" localSheetId="0">BP!$A$1:$I$74</definedName>
    <definedName name="_xlnm.Print_Area" localSheetId="1">KP!$A$1:$I$57</definedName>
    <definedName name="_xlnm.Print_Area" localSheetId="12">SUM!$A$1:$F$64</definedName>
  </definedNames>
  <calcPr calcId="125725" calcMode="manual"/>
</workbook>
</file>

<file path=xl/calcChain.xml><?xml version="1.0" encoding="utf-8"?>
<calcChain xmlns="http://schemas.openxmlformats.org/spreadsheetml/2006/main">
  <c r="I18" i="9"/>
  <c r="I24" i="22"/>
  <c r="M26"/>
  <c r="M25"/>
  <c r="L26"/>
  <c r="L24"/>
  <c r="K24"/>
  <c r="H24"/>
  <c r="I26"/>
  <c r="H9" i="7"/>
  <c r="I47" i="11"/>
  <c r="I46"/>
  <c r="I45"/>
  <c r="I44"/>
  <c r="F52" i="15"/>
  <c r="F48"/>
  <c r="F47"/>
  <c r="F46"/>
  <c r="F45"/>
  <c r="F41"/>
  <c r="F33"/>
  <c r="F32"/>
  <c r="F31"/>
  <c r="F30"/>
  <c r="F28"/>
  <c r="F27"/>
  <c r="F25"/>
  <c r="F24"/>
  <c r="F21"/>
  <c r="F18"/>
  <c r="F17"/>
  <c r="F16"/>
  <c r="F15"/>
  <c r="F14"/>
  <c r="F13"/>
  <c r="F12"/>
  <c r="F10"/>
  <c r="F9"/>
  <c r="H48" i="11"/>
  <c r="G9" i="4"/>
  <c r="G8"/>
  <c r="G29" i="7"/>
  <c r="G28" s="1"/>
  <c r="G26"/>
  <c r="G25"/>
  <c r="G9"/>
  <c r="G12"/>
  <c r="G8"/>
  <c r="G7" s="1"/>
  <c r="J11" i="4"/>
  <c r="H33" i="6" l="1"/>
  <c r="H21"/>
  <c r="H20"/>
  <c r="H19" s="1"/>
  <c r="H17" s="1"/>
  <c r="K22" i="4"/>
  <c r="L22" s="1"/>
  <c r="H24" i="6"/>
  <c r="G7"/>
  <c r="G24" s="1"/>
  <c r="H7"/>
  <c r="G14" i="44"/>
  <c r="E44" i="15"/>
  <c r="N35" i="23"/>
  <c r="N31"/>
  <c r="N29"/>
  <c r="L32"/>
  <c r="H22" i="4"/>
  <c r="H21"/>
  <c r="H20"/>
  <c r="H19"/>
  <c r="H18"/>
  <c r="H17"/>
  <c r="H16"/>
  <c r="H15"/>
  <c r="H14"/>
  <c r="H13"/>
  <c r="H12"/>
  <c r="H11"/>
  <c r="H10"/>
  <c r="H9" s="1"/>
  <c r="H8" s="1"/>
  <c r="E33" i="15"/>
  <c r="E32"/>
  <c r="E31"/>
  <c r="E30"/>
  <c r="E29"/>
  <c r="E28"/>
  <c r="E25"/>
  <c r="E18"/>
  <c r="E17"/>
  <c r="E16"/>
  <c r="E15"/>
  <c r="E14"/>
  <c r="J9" i="4"/>
  <c r="J8" s="1"/>
  <c r="E49" i="15"/>
  <c r="E40"/>
  <c r="H70" i="7"/>
  <c r="K8" i="4" l="1"/>
  <c r="L8" s="1"/>
  <c r="E27" i="15"/>
  <c r="D33"/>
  <c r="D32"/>
  <c r="D31"/>
  <c r="D30"/>
  <c r="D29"/>
  <c r="D28"/>
  <c r="D27"/>
  <c r="D26"/>
  <c r="D25"/>
  <c r="D24"/>
  <c r="D18"/>
  <c r="D17"/>
  <c r="D16"/>
  <c r="D15"/>
  <c r="D14"/>
  <c r="D13"/>
  <c r="D12"/>
  <c r="D11"/>
  <c r="D10"/>
  <c r="D9"/>
  <c r="F29"/>
  <c r="I26" i="5"/>
  <c r="D54" i="15"/>
  <c r="F54" s="1"/>
  <c r="D53"/>
  <c r="F53" s="1"/>
  <c r="F49" s="1"/>
  <c r="D44"/>
  <c r="F44" s="1"/>
  <c r="D43"/>
  <c r="F43" s="1"/>
  <c r="F40" s="1"/>
  <c r="L26" i="11"/>
  <c r="H26" i="44"/>
  <c r="G25"/>
  <c r="H25" s="1"/>
  <c r="H15" i="6"/>
  <c r="H12"/>
  <c r="H11"/>
  <c r="H10"/>
  <c r="H9" s="1"/>
  <c r="G10"/>
  <c r="G19"/>
  <c r="G17" s="1"/>
  <c r="G9"/>
  <c r="I72" i="7"/>
  <c r="I71"/>
  <c r="I70"/>
  <c r="I68"/>
  <c r="I66" s="1"/>
  <c r="I67"/>
  <c r="I61"/>
  <c r="I60"/>
  <c r="I59"/>
  <c r="I58"/>
  <c r="I57"/>
  <c r="I53"/>
  <c r="I47"/>
  <c r="I48"/>
  <c r="I49"/>
  <c r="I50"/>
  <c r="I46"/>
  <c r="I45"/>
  <c r="I44" s="1"/>
  <c r="I42"/>
  <c r="I41"/>
  <c r="I40"/>
  <c r="I39"/>
  <c r="I38"/>
  <c r="I37"/>
  <c r="I36"/>
  <c r="I35"/>
  <c r="I34"/>
  <c r="I32" s="1"/>
  <c r="I33"/>
  <c r="I30"/>
  <c r="I21"/>
  <c r="I22"/>
  <c r="I23"/>
  <c r="I24"/>
  <c r="I25"/>
  <c r="I20"/>
  <c r="I19"/>
  <c r="I16"/>
  <c r="I15"/>
  <c r="I14"/>
  <c r="I10"/>
  <c r="G72"/>
  <c r="G71"/>
  <c r="G68"/>
  <c r="G61"/>
  <c r="G60"/>
  <c r="G59"/>
  <c r="G58"/>
  <c r="G57"/>
  <c r="G47"/>
  <c r="G46"/>
  <c r="G44" s="1"/>
  <c r="G45"/>
  <c r="G39"/>
  <c r="G36" s="1"/>
  <c r="G35"/>
  <c r="I26"/>
  <c r="I9"/>
  <c r="I8" s="1"/>
  <c r="H69"/>
  <c r="H66"/>
  <c r="H56"/>
  <c r="H52"/>
  <c r="H44"/>
  <c r="H40"/>
  <c r="H36"/>
  <c r="H32"/>
  <c r="H31" s="1"/>
  <c r="H29" s="1"/>
  <c r="H18"/>
  <c r="H12"/>
  <c r="H8"/>
  <c r="H7" s="1"/>
  <c r="L30" i="22"/>
  <c r="M30" s="1"/>
  <c r="G69" i="7"/>
  <c r="G66"/>
  <c r="G56"/>
  <c r="G40"/>
  <c r="G32"/>
  <c r="G31" s="1"/>
  <c r="G18"/>
  <c r="L21" i="4"/>
  <c r="D7" i="15" l="1"/>
  <c r="H65" i="7"/>
  <c r="H28"/>
  <c r="H74"/>
  <c r="H63"/>
  <c r="G63"/>
  <c r="G65"/>
  <c r="G74" s="1"/>
  <c r="I48" i="11"/>
  <c r="L48"/>
  <c r="K46"/>
  <c r="K10" i="4"/>
  <c r="K22" i="13"/>
  <c r="L22" s="1"/>
  <c r="H13" i="44"/>
  <c r="L13" s="1"/>
  <c r="J12"/>
  <c r="M31" i="23"/>
  <c r="J31"/>
  <c r="M30"/>
  <c r="J30"/>
  <c r="K21" i="13"/>
  <c r="L21" s="1"/>
  <c r="M38" i="23"/>
  <c r="N38" s="1"/>
  <c r="L47" i="11"/>
  <c r="I36" i="22"/>
  <c r="M36" s="1"/>
  <c r="H32" i="23"/>
  <c r="L24" i="11"/>
  <c r="M24" s="1"/>
  <c r="L17" i="4"/>
  <c r="L15"/>
  <c r="L14"/>
  <c r="L12"/>
  <c r="J37" i="23"/>
  <c r="J36"/>
  <c r="H26"/>
  <c r="K15" i="44"/>
  <c r="M26" i="11"/>
  <c r="I11"/>
  <c r="M11" s="1"/>
  <c r="J13" i="10"/>
  <c r="O12" i="23"/>
  <c r="N8" i="4"/>
  <c r="M18"/>
  <c r="M16"/>
  <c r="M9"/>
  <c r="I10" i="6"/>
  <c r="I9" s="1"/>
  <c r="K32" i="13"/>
  <c r="I30" i="11"/>
  <c r="I18" i="7"/>
  <c r="L28" i="5"/>
  <c r="H39" i="23"/>
  <c r="H20"/>
  <c r="L22" i="11"/>
  <c r="I29"/>
  <c r="F22"/>
  <c r="L23"/>
  <c r="M23" s="1"/>
  <c r="L25"/>
  <c r="M25" s="1"/>
  <c r="J19" i="23"/>
  <c r="N19" s="1"/>
  <c r="J18"/>
  <c r="J16"/>
  <c r="N16" s="1"/>
  <c r="N15" s="1"/>
  <c r="J14"/>
  <c r="J12"/>
  <c r="J11"/>
  <c r="I12" i="7"/>
  <c r="I7" s="1"/>
  <c r="L38" i="11"/>
  <c r="M38" s="1"/>
  <c r="I37"/>
  <c r="L37"/>
  <c r="I36"/>
  <c r="L36"/>
  <c r="I35"/>
  <c r="L35"/>
  <c r="I34"/>
  <c r="L34"/>
  <c r="F33"/>
  <c r="H33"/>
  <c r="K33"/>
  <c r="L33" s="1"/>
  <c r="L32"/>
  <c r="M32" s="1"/>
  <c r="L31"/>
  <c r="M31" s="1"/>
  <c r="L30"/>
  <c r="L29"/>
  <c r="L28"/>
  <c r="M28" s="1"/>
  <c r="L27"/>
  <c r="M27" s="1"/>
  <c r="I21"/>
  <c r="L21"/>
  <c r="I19"/>
  <c r="M19" s="1"/>
  <c r="I17"/>
  <c r="M17" s="1"/>
  <c r="I16"/>
  <c r="M16" s="1"/>
  <c r="I15"/>
  <c r="M15" s="1"/>
  <c r="I14"/>
  <c r="M14" s="1"/>
  <c r="I13"/>
  <c r="M13" s="1"/>
  <c r="I12"/>
  <c r="M12" s="1"/>
  <c r="I10"/>
  <c r="M10" s="1"/>
  <c r="F9"/>
  <c r="H9"/>
  <c r="K9"/>
  <c r="L9" s="1"/>
  <c r="K39"/>
  <c r="H39"/>
  <c r="F39"/>
  <c r="F46"/>
  <c r="L21" i="10"/>
  <c r="M21" s="1"/>
  <c r="H16" i="44"/>
  <c r="K20" i="4"/>
  <c r="I23" i="22"/>
  <c r="H9" i="5"/>
  <c r="H29"/>
  <c r="H24" i="10"/>
  <c r="L26" i="23"/>
  <c r="J25" i="44"/>
  <c r="K21" i="22"/>
  <c r="H11"/>
  <c r="L23" i="42"/>
  <c r="M23" s="1"/>
  <c r="L22"/>
  <c r="M22" s="1"/>
  <c r="H17" i="9"/>
  <c r="H16" s="1"/>
  <c r="K23" i="13"/>
  <c r="L23" s="1"/>
  <c r="J24" i="10"/>
  <c r="M36" i="23"/>
  <c r="M37"/>
  <c r="K24" i="44"/>
  <c r="H29"/>
  <c r="K29"/>
  <c r="D49" i="15"/>
  <c r="D40"/>
  <c r="I52" i="7"/>
  <c r="H9" i="22"/>
  <c r="H31"/>
  <c r="H21"/>
  <c r="H27"/>
  <c r="G9" i="44"/>
  <c r="G30"/>
  <c r="G20"/>
  <c r="H10" i="23"/>
  <c r="H13"/>
  <c r="H15"/>
  <c r="H17"/>
  <c r="F10"/>
  <c r="I10"/>
  <c r="L10"/>
  <c r="F13"/>
  <c r="I13"/>
  <c r="F15"/>
  <c r="I15"/>
  <c r="F17"/>
  <c r="I17"/>
  <c r="L17"/>
  <c r="F20"/>
  <c r="F26"/>
  <c r="F32"/>
  <c r="F29" s="1"/>
  <c r="F39"/>
  <c r="I39"/>
  <c r="L39"/>
  <c r="I20"/>
  <c r="I26"/>
  <c r="I32"/>
  <c r="I29" s="1"/>
  <c r="L20" i="4"/>
  <c r="G10" i="13"/>
  <c r="G9" s="1"/>
  <c r="G24"/>
  <c r="G28"/>
  <c r="G27" s="1"/>
  <c r="H19" i="5"/>
  <c r="H9" i="10"/>
  <c r="H36"/>
  <c r="H39"/>
  <c r="H41"/>
  <c r="F9"/>
  <c r="I9" s="1"/>
  <c r="F24"/>
  <c r="F36"/>
  <c r="F39"/>
  <c r="F41"/>
  <c r="M26" i="23"/>
  <c r="L13"/>
  <c r="L15"/>
  <c r="M15" s="1"/>
  <c r="L20"/>
  <c r="M32"/>
  <c r="N32" s="1"/>
  <c r="J9" i="44"/>
  <c r="J14"/>
  <c r="J20"/>
  <c r="K20" s="1"/>
  <c r="J30"/>
  <c r="J9" i="10"/>
  <c r="J36"/>
  <c r="J39"/>
  <c r="J42"/>
  <c r="J44"/>
  <c r="J46"/>
  <c r="K9"/>
  <c r="K13"/>
  <c r="K24"/>
  <c r="K36"/>
  <c r="L36" s="1"/>
  <c r="K39"/>
  <c r="K42"/>
  <c r="K44"/>
  <c r="K46"/>
  <c r="K11" i="4"/>
  <c r="K13"/>
  <c r="K19"/>
  <c r="I15" i="22"/>
  <c r="M15" s="1"/>
  <c r="I12"/>
  <c r="M12" s="1"/>
  <c r="I13"/>
  <c r="M13" s="1"/>
  <c r="I14"/>
  <c r="M14" s="1"/>
  <c r="G16" i="4"/>
  <c r="G18"/>
  <c r="E12" i="15" s="1"/>
  <c r="K27" i="44"/>
  <c r="K28"/>
  <c r="I35" i="22"/>
  <c r="M35" s="1"/>
  <c r="I34"/>
  <c r="L34"/>
  <c r="H15" i="13"/>
  <c r="L15" s="1"/>
  <c r="L36" i="5"/>
  <c r="I28"/>
  <c r="M28" s="1"/>
  <c r="I12"/>
  <c r="I10" i="42"/>
  <c r="M10"/>
  <c r="K26" i="44"/>
  <c r="L26" s="1"/>
  <c r="K17"/>
  <c r="H26" i="5"/>
  <c r="F26"/>
  <c r="H19" i="13"/>
  <c r="L19" s="1"/>
  <c r="H17"/>
  <c r="L17" s="1"/>
  <c r="H14"/>
  <c r="L14" s="1"/>
  <c r="H12"/>
  <c r="L12" s="1"/>
  <c r="H20"/>
  <c r="L20" s="1"/>
  <c r="H18"/>
  <c r="L18" s="1"/>
  <c r="H16"/>
  <c r="L16" s="1"/>
  <c r="H13"/>
  <c r="L13" s="1"/>
  <c r="H11"/>
  <c r="L11" s="1"/>
  <c r="J10"/>
  <c r="J9" s="1"/>
  <c r="H18" i="44"/>
  <c r="L18" s="1"/>
  <c r="I21" i="42"/>
  <c r="M21" s="1"/>
  <c r="I20"/>
  <c r="M20" s="1"/>
  <c r="I19"/>
  <c r="M19" s="1"/>
  <c r="I18"/>
  <c r="M18" s="1"/>
  <c r="I17"/>
  <c r="M17" s="1"/>
  <c r="I16"/>
  <c r="M16" s="1"/>
  <c r="I15"/>
  <c r="M15" s="1"/>
  <c r="I14"/>
  <c r="M14" s="1"/>
  <c r="I13"/>
  <c r="L13"/>
  <c r="I12"/>
  <c r="M12" s="1"/>
  <c r="I11"/>
  <c r="L11"/>
  <c r="M11" s="1"/>
  <c r="H9"/>
  <c r="H8" s="1"/>
  <c r="K9"/>
  <c r="I37" i="22"/>
  <c r="L37"/>
  <c r="I33"/>
  <c r="M33" s="1"/>
  <c r="I32"/>
  <c r="M32" s="1"/>
  <c r="F31"/>
  <c r="K31"/>
  <c r="I28"/>
  <c r="M28" s="1"/>
  <c r="F27"/>
  <c r="K27"/>
  <c r="I25"/>
  <c r="L25"/>
  <c r="F24"/>
  <c r="M23"/>
  <c r="I22"/>
  <c r="L22"/>
  <c r="F21"/>
  <c r="I20"/>
  <c r="M20" s="1"/>
  <c r="I19"/>
  <c r="M19" s="1"/>
  <c r="I18"/>
  <c r="M18" s="1"/>
  <c r="I17"/>
  <c r="M17" s="1"/>
  <c r="K16"/>
  <c r="F16"/>
  <c r="H16"/>
  <c r="K11"/>
  <c r="F11"/>
  <c r="I10"/>
  <c r="M10" s="1"/>
  <c r="F9"/>
  <c r="K9"/>
  <c r="J45" i="23"/>
  <c r="N45" s="1"/>
  <c r="J44"/>
  <c r="N44" s="1"/>
  <c r="J43"/>
  <c r="N43" s="1"/>
  <c r="J42"/>
  <c r="N42" s="1"/>
  <c r="J41"/>
  <c r="N41" s="1"/>
  <c r="J40"/>
  <c r="N40" s="1"/>
  <c r="J35"/>
  <c r="M35"/>
  <c r="M34"/>
  <c r="N34" s="1"/>
  <c r="M33"/>
  <c r="N33" s="1"/>
  <c r="J28"/>
  <c r="N28" s="1"/>
  <c r="J27"/>
  <c r="M27"/>
  <c r="J25"/>
  <c r="N25" s="1"/>
  <c r="J24"/>
  <c r="N24" s="1"/>
  <c r="J23"/>
  <c r="N23" s="1"/>
  <c r="J22"/>
  <c r="N22" s="1"/>
  <c r="J21"/>
  <c r="N21" s="1"/>
  <c r="J20"/>
  <c r="N18"/>
  <c r="N14"/>
  <c r="N13" s="1"/>
  <c r="N12"/>
  <c r="N11"/>
  <c r="I23" i="10"/>
  <c r="H28" i="44"/>
  <c r="H26" i="13"/>
  <c r="L26" s="1"/>
  <c r="H25"/>
  <c r="L25" s="1"/>
  <c r="I27" i="10"/>
  <c r="M27" s="1"/>
  <c r="K34" i="13"/>
  <c r="L34" s="1"/>
  <c r="J24"/>
  <c r="F19" i="5"/>
  <c r="F37"/>
  <c r="H32"/>
  <c r="H37"/>
  <c r="H16"/>
  <c r="I9"/>
  <c r="I29"/>
  <c r="I44" i="10"/>
  <c r="I45"/>
  <c r="M45" s="1"/>
  <c r="I43"/>
  <c r="M43" s="1"/>
  <c r="I38"/>
  <c r="M38" s="1"/>
  <c r="I37"/>
  <c r="M37" s="1"/>
  <c r="I15" i="9"/>
  <c r="M15" s="1"/>
  <c r="J28" i="13"/>
  <c r="J27" s="1"/>
  <c r="H22" i="44"/>
  <c r="K22"/>
  <c r="H23"/>
  <c r="L23" s="1"/>
  <c r="H24"/>
  <c r="L24" s="1"/>
  <c r="H31"/>
  <c r="L31" s="1"/>
  <c r="I35" i="10"/>
  <c r="M35" s="1"/>
  <c r="H31" i="13"/>
  <c r="L31" s="1"/>
  <c r="I20" i="11"/>
  <c r="M20" s="1"/>
  <c r="K26" i="5"/>
  <c r="L26" s="1"/>
  <c r="K9"/>
  <c r="K19"/>
  <c r="L19" s="1"/>
  <c r="K29"/>
  <c r="K32"/>
  <c r="K37"/>
  <c r="L37" s="1"/>
  <c r="K16"/>
  <c r="L16" i="9"/>
  <c r="K12"/>
  <c r="K14"/>
  <c r="J16" i="4"/>
  <c r="J18"/>
  <c r="K18" s="1"/>
  <c r="I36" i="10"/>
  <c r="F12" i="9"/>
  <c r="F14"/>
  <c r="H14"/>
  <c r="F16"/>
  <c r="H12"/>
  <c r="K30" i="44"/>
  <c r="I31" i="10"/>
  <c r="I32"/>
  <c r="I33"/>
  <c r="I41" i="11"/>
  <c r="I40"/>
  <c r="M40" s="1"/>
  <c r="I10" i="9"/>
  <c r="L10"/>
  <c r="I11"/>
  <c r="M11" s="1"/>
  <c r="H27" i="44"/>
  <c r="H19"/>
  <c r="L19" s="1"/>
  <c r="H17"/>
  <c r="L17" s="1"/>
  <c r="L16"/>
  <c r="H15"/>
  <c r="L15" s="1"/>
  <c r="A9" i="13"/>
  <c r="A10" s="1"/>
  <c r="A11" s="1"/>
  <c r="A12" s="1"/>
  <c r="A18"/>
  <c r="A19" s="1"/>
  <c r="A20" s="1"/>
  <c r="L14" i="10"/>
  <c r="I14"/>
  <c r="I19" i="9"/>
  <c r="L19"/>
  <c r="L18"/>
  <c r="I17"/>
  <c r="L17"/>
  <c r="H32" i="13"/>
  <c r="K16" i="4"/>
  <c r="K9"/>
  <c r="L41" i="11"/>
  <c r="L42"/>
  <c r="I42"/>
  <c r="L43"/>
  <c r="L44"/>
  <c r="L45"/>
  <c r="L33" i="10"/>
  <c r="I34"/>
  <c r="L34"/>
  <c r="I30"/>
  <c r="M30" s="1"/>
  <c r="L32"/>
  <c r="A7" i="15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I27" i="5"/>
  <c r="M27" s="1"/>
  <c r="I18" i="11"/>
  <c r="M18" s="1"/>
  <c r="I15" i="5"/>
  <c r="M15" s="1"/>
  <c r="I13" i="9"/>
  <c r="K33" i="13"/>
  <c r="L33" s="1"/>
  <c r="L40" i="11"/>
  <c r="I43"/>
  <c r="A9" i="7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30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i="15"/>
  <c r="I38" i="5"/>
  <c r="L38"/>
  <c r="I36"/>
  <c r="M36" s="1"/>
  <c r="L31" i="10"/>
  <c r="M31" s="1"/>
  <c r="I14" i="5"/>
  <c r="M14" s="1"/>
  <c r="I13"/>
  <c r="M13" s="1"/>
  <c r="M12"/>
  <c r="I11"/>
  <c r="M11" s="1"/>
  <c r="I10"/>
  <c r="M10" s="1"/>
  <c r="I33"/>
  <c r="M33" s="1"/>
  <c r="I34"/>
  <c r="M34" s="1"/>
  <c r="I35"/>
  <c r="M35" s="1"/>
  <c r="A8" i="6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56" i="7"/>
  <c r="A57"/>
  <c r="A58" s="1"/>
  <c r="A59" s="1"/>
  <c r="A60" s="1"/>
  <c r="A61" s="1"/>
  <c r="A62" s="1"/>
  <c r="A64"/>
  <c r="I19" i="5"/>
  <c r="L29"/>
  <c r="L9"/>
  <c r="I20"/>
  <c r="M20" s="1"/>
  <c r="I41"/>
  <c r="L41"/>
  <c r="I30"/>
  <c r="M30" s="1"/>
  <c r="H21" i="44"/>
  <c r="L21" s="1"/>
  <c r="H11"/>
  <c r="L11" s="1"/>
  <c r="H10"/>
  <c r="L10" s="1"/>
  <c r="I16" i="5"/>
  <c r="L16"/>
  <c r="M16" s="1"/>
  <c r="I17"/>
  <c r="M17" s="1"/>
  <c r="I18"/>
  <c r="M18" s="1"/>
  <c r="I21"/>
  <c r="M21" s="1"/>
  <c r="I22"/>
  <c r="M22" s="1"/>
  <c r="I23"/>
  <c r="M23" s="1"/>
  <c r="I24"/>
  <c r="M24" s="1"/>
  <c r="I25"/>
  <c r="M25" s="1"/>
  <c r="I32"/>
  <c r="L32"/>
  <c r="I39"/>
  <c r="L39"/>
  <c r="I40"/>
  <c r="L40"/>
  <c r="I42"/>
  <c r="M42" s="1"/>
  <c r="L42"/>
  <c r="I43"/>
  <c r="M43" s="1"/>
  <c r="L43"/>
  <c r="A9"/>
  <c r="I47" i="10"/>
  <c r="M47" s="1"/>
  <c r="L46"/>
  <c r="H30" i="13"/>
  <c r="L30" s="1"/>
  <c r="L13" i="9"/>
  <c r="L9"/>
  <c r="I26" i="10"/>
  <c r="M26" s="1"/>
  <c r="I28"/>
  <c r="M28" s="1"/>
  <c r="I29"/>
  <c r="M29" s="1"/>
  <c r="I25"/>
  <c r="M25" s="1"/>
  <c r="L23"/>
  <c r="I15"/>
  <c r="M15" s="1"/>
  <c r="I16"/>
  <c r="M16" s="1"/>
  <c r="I17"/>
  <c r="M17" s="1"/>
  <c r="I18"/>
  <c r="M18" s="1"/>
  <c r="I19"/>
  <c r="M19" s="1"/>
  <c r="I20"/>
  <c r="L20"/>
  <c r="I40"/>
  <c r="M40" s="1"/>
  <c r="I22"/>
  <c r="M22" s="1"/>
  <c r="I11"/>
  <c r="M11" s="1"/>
  <c r="I12"/>
  <c r="M12" s="1"/>
  <c r="I10"/>
  <c r="M10" s="1"/>
  <c r="A9"/>
  <c r="I9" i="9"/>
  <c r="A33" i="6"/>
  <c r="A34" s="1"/>
  <c r="H20" i="44"/>
  <c r="I42" i="10"/>
  <c r="H29" i="13"/>
  <c r="L29" s="1"/>
  <c r="L42" i="10"/>
  <c r="K8" i="42"/>
  <c r="F8" i="9"/>
  <c r="H9" i="44"/>
  <c r="I31" i="7"/>
  <c r="I29" s="1"/>
  <c r="A44"/>
  <c r="A45" s="1"/>
  <c r="A46" s="1"/>
  <c r="A47" s="1"/>
  <c r="A48" s="1"/>
  <c r="A49" s="1"/>
  <c r="A50" s="1"/>
  <c r="A51" s="1"/>
  <c r="A52" s="1"/>
  <c r="A53" s="1"/>
  <c r="A54" s="1"/>
  <c r="L18" i="4"/>
  <c r="L12" i="9"/>
  <c r="L9" i="42"/>
  <c r="L22" i="44"/>
  <c r="G32" i="6" l="1"/>
  <c r="G34" s="1"/>
  <c r="E6" i="15"/>
  <c r="G33" i="6"/>
  <c r="E21" i="15"/>
  <c r="E36" s="1"/>
  <c r="E59" s="1"/>
  <c r="L19" i="4"/>
  <c r="L10"/>
  <c r="K41" i="10"/>
  <c r="M36"/>
  <c r="L24"/>
  <c r="J41"/>
  <c r="L41" s="1"/>
  <c r="L9"/>
  <c r="M9" s="1"/>
  <c r="F8"/>
  <c r="M41" i="5"/>
  <c r="M9"/>
  <c r="I37"/>
  <c r="M37" s="1"/>
  <c r="K28" i="13"/>
  <c r="M48" i="11"/>
  <c r="L11" i="4"/>
  <c r="L13"/>
  <c r="L29" i="22"/>
  <c r="M29" s="1"/>
  <c r="M34"/>
  <c r="L20" i="44"/>
  <c r="H14"/>
  <c r="M38" i="5"/>
  <c r="L8" i="42"/>
  <c r="I39" i="10"/>
  <c r="F8" i="5"/>
  <c r="K8" i="9"/>
  <c r="L8" s="1"/>
  <c r="H28" i="13"/>
  <c r="L28" s="1"/>
  <c r="M43" i="11"/>
  <c r="H46"/>
  <c r="L9" i="22"/>
  <c r="I9"/>
  <c r="M9" s="1"/>
  <c r="L16"/>
  <c r="K25" i="44"/>
  <c r="G12"/>
  <c r="H12" s="1"/>
  <c r="K8" i="10"/>
  <c r="H9" i="23"/>
  <c r="M42" i="10"/>
  <c r="M39" i="5"/>
  <c r="M32"/>
  <c r="M29"/>
  <c r="M19"/>
  <c r="M45" i="11"/>
  <c r="M33" i="10"/>
  <c r="M13" i="42"/>
  <c r="J8" i="44"/>
  <c r="H8" i="10"/>
  <c r="L9" i="23"/>
  <c r="M21" i="11"/>
  <c r="M35"/>
  <c r="M36"/>
  <c r="M37"/>
  <c r="G8" i="44"/>
  <c r="M47" i="11"/>
  <c r="K8" i="22"/>
  <c r="E26" i="15" s="1"/>
  <c r="I56" i="7"/>
  <c r="I28" s="1"/>
  <c r="I63" s="1"/>
  <c r="L16" i="4"/>
  <c r="M20" i="10"/>
  <c r="M40" i="5"/>
  <c r="M34" i="10"/>
  <c r="K8" i="5"/>
  <c r="M23" i="10"/>
  <c r="K9" i="44"/>
  <c r="L9" s="1"/>
  <c r="H8" i="5"/>
  <c r="I8" s="1"/>
  <c r="H30" i="44"/>
  <c r="L30" s="1"/>
  <c r="G9" i="42"/>
  <c r="G8" s="1"/>
  <c r="M8" i="4"/>
  <c r="I69" i="7"/>
  <c r="I65" s="1"/>
  <c r="I24" i="10"/>
  <c r="N30" i="23"/>
  <c r="M32" i="10"/>
  <c r="L14" i="9"/>
  <c r="L39" i="10"/>
  <c r="J8"/>
  <c r="K8" i="44"/>
  <c r="I46" i="10"/>
  <c r="M46" s="1"/>
  <c r="M18" i="9"/>
  <c r="M10"/>
  <c r="I12"/>
  <c r="M12" s="1"/>
  <c r="H8"/>
  <c r="M9"/>
  <c r="L27" i="44"/>
  <c r="K14"/>
  <c r="K12"/>
  <c r="L29" i="23"/>
  <c r="M29" s="1"/>
  <c r="H29"/>
  <c r="J29" s="1"/>
  <c r="M14" i="10"/>
  <c r="L44"/>
  <c r="M44" s="1"/>
  <c r="I13"/>
  <c r="L13"/>
  <c r="I16" i="9"/>
  <c r="M16" s="1"/>
  <c r="M13"/>
  <c r="M17"/>
  <c r="M19"/>
  <c r="I14"/>
  <c r="M14" s="1"/>
  <c r="G8" i="13"/>
  <c r="L32"/>
  <c r="K27"/>
  <c r="H24"/>
  <c r="K24"/>
  <c r="J8"/>
  <c r="M11" i="22"/>
  <c r="I11"/>
  <c r="I31"/>
  <c r="M37"/>
  <c r="L21"/>
  <c r="F8"/>
  <c r="L11"/>
  <c r="I16"/>
  <c r="I21"/>
  <c r="I27"/>
  <c r="L31"/>
  <c r="H8"/>
  <c r="E11" i="15" s="1"/>
  <c r="M16" i="22"/>
  <c r="J13" i="23"/>
  <c r="M17"/>
  <c r="M20"/>
  <c r="N20" s="1"/>
  <c r="J39"/>
  <c r="M13"/>
  <c r="J32"/>
  <c r="J26"/>
  <c r="N26" s="1"/>
  <c r="F9"/>
  <c r="F8" s="1"/>
  <c r="J15"/>
  <c r="N27"/>
  <c r="M39"/>
  <c r="M10"/>
  <c r="N39"/>
  <c r="I9"/>
  <c r="I8" s="1"/>
  <c r="J17"/>
  <c r="N36"/>
  <c r="M29" i="11"/>
  <c r="M42"/>
  <c r="M41"/>
  <c r="L46"/>
  <c r="M44"/>
  <c r="I39"/>
  <c r="H8"/>
  <c r="E13" i="15" s="1"/>
  <c r="I33" i="11"/>
  <c r="M33" s="1"/>
  <c r="F8"/>
  <c r="K8"/>
  <c r="L39"/>
  <c r="I9"/>
  <c r="M9" s="1"/>
  <c r="M30"/>
  <c r="M34"/>
  <c r="M26" i="5"/>
  <c r="N37" i="23"/>
  <c r="M22" i="22"/>
  <c r="I9" i="42"/>
  <c r="M9" s="1"/>
  <c r="L28" i="44"/>
  <c r="L29"/>
  <c r="J10" i="23"/>
  <c r="D22" i="15"/>
  <c r="F32" i="6"/>
  <c r="D6" i="15"/>
  <c r="H27" i="13"/>
  <c r="H8" i="44" l="1"/>
  <c r="E10" i="15"/>
  <c r="M39" i="10"/>
  <c r="M24"/>
  <c r="M24" i="22"/>
  <c r="L27"/>
  <c r="M27" s="1"/>
  <c r="L8"/>
  <c r="F26" i="15" s="1"/>
  <c r="F22" s="1"/>
  <c r="F35" s="1"/>
  <c r="L14" i="44"/>
  <c r="L25"/>
  <c r="L12"/>
  <c r="I74" i="7"/>
  <c r="H32" i="6" s="1"/>
  <c r="H34" s="1"/>
  <c r="J9" i="23"/>
  <c r="L8"/>
  <c r="I22" i="11"/>
  <c r="M22" s="1"/>
  <c r="L8" i="44"/>
  <c r="I8" i="42"/>
  <c r="L9" i="4"/>
  <c r="H24"/>
  <c r="H10" i="13"/>
  <c r="I8" i="9"/>
  <c r="L8" i="10"/>
  <c r="L8" i="5"/>
  <c r="D37" i="15"/>
  <c r="D60" s="1"/>
  <c r="I8" i="22"/>
  <c r="F11" i="15" s="1"/>
  <c r="F7" s="1"/>
  <c r="F37" s="1"/>
  <c r="M8" i="5"/>
  <c r="H8" i="23"/>
  <c r="M8" i="9"/>
  <c r="I41" i="10"/>
  <c r="M41" s="1"/>
  <c r="I8"/>
  <c r="N17" i="23"/>
  <c r="M9"/>
  <c r="M13" i="10"/>
  <c r="K10" i="13"/>
  <c r="L27"/>
  <c r="H9"/>
  <c r="H8"/>
  <c r="L24"/>
  <c r="M31" i="22"/>
  <c r="M21"/>
  <c r="N10" i="23"/>
  <c r="M46" i="11"/>
  <c r="L8"/>
  <c r="M39"/>
  <c r="I8"/>
  <c r="D21" i="15"/>
  <c r="D35" s="1"/>
  <c r="F33" i="6"/>
  <c r="F34" s="1"/>
  <c r="M8" i="23" l="1"/>
  <c r="E24" i="15"/>
  <c r="E22" s="1"/>
  <c r="E35" s="1"/>
  <c r="J8" i="23"/>
  <c r="E9" i="15"/>
  <c r="E7" s="1"/>
  <c r="F6"/>
  <c r="L10" i="13"/>
  <c r="M8" i="22"/>
  <c r="N9" i="23"/>
  <c r="D36" i="15"/>
  <c r="D59" s="1"/>
  <c r="D61" s="1"/>
  <c r="M8" i="42"/>
  <c r="D20" i="15"/>
  <c r="M8" i="10"/>
  <c r="N8" i="23"/>
  <c r="K9" i="13"/>
  <c r="K8"/>
  <c r="L9"/>
  <c r="M8" i="11"/>
  <c r="F36" i="15" l="1"/>
  <c r="F38" s="1"/>
  <c r="D56"/>
  <c r="E37"/>
  <c r="E20"/>
  <c r="D38"/>
  <c r="F20"/>
  <c r="L8" i="13"/>
  <c r="F59" i="15" l="1"/>
  <c r="E60"/>
  <c r="E61" s="1"/>
  <c r="E38"/>
  <c r="E56"/>
  <c r="F60"/>
  <c r="F61" s="1"/>
  <c r="F56" l="1"/>
</calcChain>
</file>

<file path=xl/sharedStrings.xml><?xml version="1.0" encoding="utf-8"?>
<sst xmlns="http://schemas.openxmlformats.org/spreadsheetml/2006/main" count="943" uniqueCount="526">
  <si>
    <t>Starostlivosť o ľudí bez domova</t>
  </si>
  <si>
    <t>Podporné aktivity v oblasti historického dedičstva</t>
  </si>
  <si>
    <t>Podpora kultúrnych zariadení</t>
  </si>
  <si>
    <t>Zoologická záhrada Košice</t>
  </si>
  <si>
    <t>Advokátske, komerčné a iné právne služby</t>
  </si>
  <si>
    <t xml:space="preserve">Súdne poplatky </t>
  </si>
  <si>
    <t>Náhrady vyplývajúce zo súdnych rozhodnutí</t>
  </si>
  <si>
    <t>Hospodárenie s majetkom mesta</t>
  </si>
  <si>
    <t>Poistenie majetku</t>
  </si>
  <si>
    <t>Geodetické práce a znalecké posudky</t>
  </si>
  <si>
    <t>Vrátenie príjmov z minul. rokov na základe súdnych rozhodnutí</t>
  </si>
  <si>
    <t>Vecné plnenie - rekonštrukcie budov v majetku mesta</t>
  </si>
  <si>
    <t>SUMA:</t>
  </si>
  <si>
    <t>Výpočtová technika</t>
  </si>
  <si>
    <t>Všeobecný materiál</t>
  </si>
  <si>
    <t>Ostatné služby</t>
  </si>
  <si>
    <t>Nehmotný majetok - softvér</t>
  </si>
  <si>
    <t>Magistrát mesta Košice</t>
  </si>
  <si>
    <t>Cestovné náhrady - tuzemské a zahraničné cesty</t>
  </si>
  <si>
    <t>Kancelária prvého kontaktu</t>
  </si>
  <si>
    <t>Jazykové mutácie web stránky</t>
  </si>
  <si>
    <t>Vrátenie daní z minulých rokov</t>
  </si>
  <si>
    <t>Mestské časti</t>
  </si>
  <si>
    <t>Správa a evidencia bytov</t>
  </si>
  <si>
    <t>A</t>
  </si>
  <si>
    <t>Rozpočtové organizácie</t>
  </si>
  <si>
    <t>Základné umelecké školy</t>
  </si>
  <si>
    <t>Centrá voľného času</t>
  </si>
  <si>
    <t>Jazyková škola</t>
  </si>
  <si>
    <t>Stredisko služieb škole</t>
  </si>
  <si>
    <t>B</t>
  </si>
  <si>
    <t>C</t>
  </si>
  <si>
    <t>09</t>
  </si>
  <si>
    <t>Školské zariadenia</t>
  </si>
  <si>
    <t>D</t>
  </si>
  <si>
    <t>Služby spojené s predajom bytov</t>
  </si>
  <si>
    <t>Príspevky správcom bytov do fondu údržby a opráv</t>
  </si>
  <si>
    <t>Výkon mestského zastupiteľstva</t>
  </si>
  <si>
    <t>Stravné</t>
  </si>
  <si>
    <t>Prenájom zasadačky a iné</t>
  </si>
  <si>
    <t>Verejné ocenenia</t>
  </si>
  <si>
    <t>Všeobecný materiál a služby</t>
  </si>
  <si>
    <t>Členské príspevky</t>
  </si>
  <si>
    <t>Príspevky za členstvo v združeniach</t>
  </si>
  <si>
    <t xml:space="preserve">Právne a komerčné služby </t>
  </si>
  <si>
    <t>Košické Vianoce a Silvester</t>
  </si>
  <si>
    <t>Podujatia zamerané na duchovný rozvoj</t>
  </si>
  <si>
    <t xml:space="preserve">Mzdy, platy, služobné príjmy </t>
  </si>
  <si>
    <t>Energie, poštovné a telek.služby</t>
  </si>
  <si>
    <t>Dopravné</t>
  </si>
  <si>
    <t>Rutinná a štandartná údržba</t>
  </si>
  <si>
    <t>OOV, náhrada PN, odstupné</t>
  </si>
  <si>
    <t>Ostatná činnosť v doprave</t>
  </si>
  <si>
    <t>Mesiac bezpečnosti cestnej premávky</t>
  </si>
  <si>
    <t>Dotácie v zmysle VZN č. 76</t>
  </si>
  <si>
    <t xml:space="preserve">Zdrsňovanie povrchu vozoviek </t>
  </si>
  <si>
    <t>Oprava a montáž riadiacich detektorov a tlačítok CSS</t>
  </si>
  <si>
    <t xml:space="preserve">Spotreba el.energie za CSS a prístrešky MHD </t>
  </si>
  <si>
    <t xml:space="preserve">Údržba VO v malých mestských častiach </t>
  </si>
  <si>
    <t>Čistenie komunikácií</t>
  </si>
  <si>
    <t>006</t>
  </si>
  <si>
    <t>Údržba verejného osvetlenia</t>
  </si>
  <si>
    <t xml:space="preserve">Deratizácia </t>
  </si>
  <si>
    <t>Podpora športových zariadení</t>
  </si>
  <si>
    <t>Košická aréna</t>
  </si>
  <si>
    <t>Režijné výdavky v rámci nakladania s KO</t>
  </si>
  <si>
    <t>Sociálne pohreby</t>
  </si>
  <si>
    <t>Záväzky mesta Košice</t>
  </si>
  <si>
    <t>Služby</t>
  </si>
  <si>
    <t>Archív mesta Košice</t>
  </si>
  <si>
    <t>Správa obecného úradu</t>
  </si>
  <si>
    <t>Ostatná podporná činnosť</t>
  </si>
  <si>
    <t>- podiel pre mestské časti</t>
  </si>
  <si>
    <t>Za psa</t>
  </si>
  <si>
    <t>Za nevýherné hracie prístroje</t>
  </si>
  <si>
    <t>Za predajné automaty</t>
  </si>
  <si>
    <t>Za vjazd motorovým vozidlom do historickej časti mesta</t>
  </si>
  <si>
    <t>Za ubytovanie</t>
  </si>
  <si>
    <t>Za užívanie verejného priestranstva</t>
  </si>
  <si>
    <t>Za komunálne odpady a drobné stavebné odpady</t>
  </si>
  <si>
    <t>Za uloženie odpadu</t>
  </si>
  <si>
    <t>Príjmy z vlastníctva</t>
  </si>
  <si>
    <t>Splácanie úrokov a platby súvisiace s úvermi</t>
  </si>
  <si>
    <t>Finančná a rozpočtová oblasť</t>
  </si>
  <si>
    <t>Transakcie verejného dlhu</t>
  </si>
  <si>
    <t>Materiál</t>
  </si>
  <si>
    <t>Energie, voda a komunikácie</t>
  </si>
  <si>
    <t>Rutinná a štandardná údržba</t>
  </si>
  <si>
    <t>Výsledok hospodárenia</t>
  </si>
  <si>
    <t>Ostatné tovary a služby</t>
  </si>
  <si>
    <t>spolu</t>
  </si>
  <si>
    <t>VÝDAVKY SPOLU (bežné + kapitálové):</t>
  </si>
  <si>
    <t>1</t>
  </si>
  <si>
    <t>2</t>
  </si>
  <si>
    <t>3</t>
  </si>
  <si>
    <t>4</t>
  </si>
  <si>
    <t>5</t>
  </si>
  <si>
    <t>ekonomická klasifikácia</t>
  </si>
  <si>
    <t>Kapitálové výdavky</t>
  </si>
  <si>
    <t>Bežné výdavky</t>
  </si>
  <si>
    <t>kategória</t>
  </si>
  <si>
    <t>položka</t>
  </si>
  <si>
    <t>podpo-</t>
  </si>
  <si>
    <t>ložka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</si>
  <si>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</si>
  <si>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</si>
  <si>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</si>
  <si>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</si>
  <si>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</si>
  <si>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</si>
  <si>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</si>
  <si>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</si>
  <si>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</si>
  <si>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</si>
  <si>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001</t>
  </si>
  <si>
    <t>002</t>
  </si>
  <si>
    <t>130</t>
  </si>
  <si>
    <t>133</t>
  </si>
  <si>
    <t>012</t>
  </si>
  <si>
    <t>013</t>
  </si>
  <si>
    <t>200</t>
  </si>
  <si>
    <t>NEDAŇOVÉ  PRÍJMY</t>
  </si>
  <si>
    <t>210</t>
  </si>
  <si>
    <t>Príjmy z podnikania a z vlastníctva majetku</t>
  </si>
  <si>
    <t>212</t>
  </si>
  <si>
    <t>220</t>
  </si>
  <si>
    <t>221</t>
  </si>
  <si>
    <t>004</t>
  </si>
  <si>
    <t>222</t>
  </si>
  <si>
    <t>223</t>
  </si>
  <si>
    <t>229</t>
  </si>
  <si>
    <t>005</t>
  </si>
  <si>
    <t>240</t>
  </si>
  <si>
    <t>242</t>
  </si>
  <si>
    <t>244</t>
  </si>
  <si>
    <t>290</t>
  </si>
  <si>
    <t>Iné nedaňové príjmy</t>
  </si>
  <si>
    <t>292</t>
  </si>
  <si>
    <t>Územnoplánovacie podklady a dokumentácie</t>
  </si>
  <si>
    <t>Mestská polícia</t>
  </si>
  <si>
    <t>Údržba výpočtovej techniky</t>
  </si>
  <si>
    <t>300</t>
  </si>
  <si>
    <t>GRANTY  A  TRANSFERY</t>
  </si>
  <si>
    <t>312</t>
  </si>
  <si>
    <t>Transfery v rámci verejnej správy</t>
  </si>
  <si>
    <t>BEŽNÉ PRÍJMY SPOLU:</t>
  </si>
  <si>
    <t>Kapitálové príjmy</t>
  </si>
  <si>
    <t>230</t>
  </si>
  <si>
    <t>231</t>
  </si>
  <si>
    <t>príjem z predaja kapitálových aktív</t>
  </si>
  <si>
    <t xml:space="preserve">  - budov</t>
  </si>
  <si>
    <t>233</t>
  </si>
  <si>
    <t>GRANTY A TRANSFERY</t>
  </si>
  <si>
    <t>320</t>
  </si>
  <si>
    <t>Tuzemské kapitálové granty a transfery</t>
  </si>
  <si>
    <t>KAPITÁLOVÉ PRÍJMY SPOLU:</t>
  </si>
  <si>
    <t>PRÍJMY</t>
  </si>
  <si>
    <t>PRÍJMY SPOLU:</t>
  </si>
  <si>
    <t>Bežný rozpočet, kapitálový rozpočet - sumarizácia</t>
  </si>
  <si>
    <t>Bežné príjmy spolu:</t>
  </si>
  <si>
    <t>Bežné výdavky spolu:</t>
  </si>
  <si>
    <t>bežného rozpočtu:</t>
  </si>
  <si>
    <r>
      <t xml:space="preserve">F I N A N Č N É   O P E R Á CI E </t>
    </r>
    <r>
      <rPr>
        <b/>
        <i/>
        <vertAlign val="superscript"/>
        <sz val="12"/>
        <rFont val="Arial CE"/>
        <charset val="238"/>
      </rPr>
      <t>*</t>
    </r>
  </si>
  <si>
    <t>Kapitálové príjmy spolu:</t>
  </si>
  <si>
    <t xml:space="preserve">Kapitálové výdavky spolu: </t>
  </si>
  <si>
    <t>kapitálového rozpočtu:</t>
  </si>
  <si>
    <t>PRÍJMY SPOLU (bežné + kapitálové):</t>
  </si>
  <si>
    <t>Príjmy*</t>
  </si>
  <si>
    <t>Výdavky*</t>
  </si>
  <si>
    <t xml:space="preserve">   z toho:</t>
  </si>
  <si>
    <t>klasifik.</t>
  </si>
  <si>
    <t>6</t>
  </si>
  <si>
    <t>7</t>
  </si>
  <si>
    <t>8</t>
  </si>
  <si>
    <t>Verejné osvetlenie</t>
  </si>
  <si>
    <t>Nájomné za prenájom</t>
  </si>
  <si>
    <t>Územné plánovanie a architektonicko-urba-</t>
  </si>
  <si>
    <t>nistické zámery a štúdie</t>
  </si>
  <si>
    <t>Vnútorná kontrola</t>
  </si>
  <si>
    <t>Petície, sťažnosti a podania</t>
  </si>
  <si>
    <t>Rozpočtová politika</t>
  </si>
  <si>
    <t>Účtovníctvo</t>
  </si>
  <si>
    <t>Civilná ochrana</t>
  </si>
  <si>
    <t>Materské školy</t>
  </si>
  <si>
    <t>Poistné a príspevky do poisťovní</t>
  </si>
  <si>
    <t>Verejný poriadok a bezpečnosť</t>
  </si>
  <si>
    <t>9</t>
  </si>
  <si>
    <t>10</t>
  </si>
  <si>
    <t>11</t>
  </si>
  <si>
    <t>Marketing mesta</t>
  </si>
  <si>
    <t>Podprogram</t>
  </si>
  <si>
    <t xml:space="preserve">        Program 1:   Mesto rodiny</t>
  </si>
  <si>
    <t xml:space="preserve">        Program 2:   Mesto kultúry</t>
  </si>
  <si>
    <t xml:space="preserve">        Program 3:   Zdravé mesto</t>
  </si>
  <si>
    <t xml:space="preserve">        Program 4:   Školstvo</t>
  </si>
  <si>
    <t xml:space="preserve">        Program 5:   Doprava</t>
  </si>
  <si>
    <t xml:space="preserve">        Program 6:   Bezpečnosť</t>
  </si>
  <si>
    <t xml:space="preserve">        Program 7:   Služby občanom</t>
  </si>
  <si>
    <t xml:space="preserve">        Program 8:   Plánovanie, manažment a kontrola</t>
  </si>
  <si>
    <t xml:space="preserve">        Program 9:   Interné služby</t>
  </si>
  <si>
    <t xml:space="preserve">        Program 10: Podporná činnosť</t>
  </si>
  <si>
    <t>PROGRAM 1: MESTO RODINY</t>
  </si>
  <si>
    <t>PROGRAM 2: MESTO KULTÚRY</t>
  </si>
  <si>
    <t>PROGRAM 3:  ZDRAVÉ MESTO</t>
  </si>
  <si>
    <t>PROGRAM 5:  DOPRAVA</t>
  </si>
  <si>
    <t>PROGRAM 6:  BEZPEČNOSŤ</t>
  </si>
  <si>
    <t>PROGRAM 7:  SLUŽBY OBČANOM</t>
  </si>
  <si>
    <t>PROGRAM 8:  PLÁNOVANIE, MANAŽMENT A KONTROLA</t>
  </si>
  <si>
    <t>PROGRAM 9:  INTERNÉ SLUŽBY</t>
  </si>
  <si>
    <t>PROGRAM 10:  PODPORNÁ  ČINNOSŤ</t>
  </si>
  <si>
    <t>PROGRAM 10:     Podporná činnosť</t>
  </si>
  <si>
    <t>PROGRAM 9:     Interné služby</t>
  </si>
  <si>
    <t>PROGRAM 8:     Plánovanie, manažment a kontrola</t>
  </si>
  <si>
    <t>PROGRAM 7:     Služby občanom</t>
  </si>
  <si>
    <t>PROGRAM 6:     Bezpečnosť</t>
  </si>
  <si>
    <t>PROGRAM 3:     Zdravé mesto</t>
  </si>
  <si>
    <t>PROGRAM 1:    Mesto rodiny</t>
  </si>
  <si>
    <t>PROGRAM 5:     Doprava</t>
  </si>
  <si>
    <t>PROGRAM 2:     Mesto kultúry</t>
  </si>
  <si>
    <t>Rekonštrukcia bytov a revitalizácia sídlisk</t>
  </si>
  <si>
    <t>Školenia - celoživotné vzdelávanie zamestnancov</t>
  </si>
  <si>
    <t>Zlepšenie zdravia cez aktívny oddych</t>
  </si>
  <si>
    <t>Vytvorenie zdravšieho prostredia pre život  - zvýšenie čistoty územia mesta</t>
  </si>
  <si>
    <t>Vytvorenie zdravšieho prostredia pre život  - odpadové hospodárstvo</t>
  </si>
  <si>
    <t>Zber, zvoz a zneškodnenie komunálneho odpadu</t>
  </si>
  <si>
    <t>Vytvorenie zdravšieho prostredia pre život - Starostlivosť o zeleň</t>
  </si>
  <si>
    <t>Vytvorenie zdravšieho prostredia pre život - ochrana vôd a zabezpečenie kvalitnej pitnej vody</t>
  </si>
  <si>
    <t>Dopravná infraštruktúra-bežná údržba komunikácií</t>
  </si>
  <si>
    <t>Kosenie a výruby prícestnej zelene</t>
  </si>
  <si>
    <t>Oprava a údržba podchodov a schodíšť</t>
  </si>
  <si>
    <t xml:space="preserve">Zimná údržba </t>
  </si>
  <si>
    <t>Prevádzka Detskej železnice v Čermeli</t>
  </si>
  <si>
    <t>Detské dopravné ihriská - údržba</t>
  </si>
  <si>
    <t>Mestská verejná doprava</t>
  </si>
  <si>
    <t>Dopravná infraštruktúra - dôležité dopravné investície 
a dobudovanie alternatívnych foriem dopravy</t>
  </si>
  <si>
    <t>Dopravná infraštruktúra - údržba cestnej svetelnej
signalizácie</t>
  </si>
  <si>
    <t>Výstavba a rekonštr. verejného osvetlenia</t>
  </si>
  <si>
    <t xml:space="preserve">Spotreba elektr. energie v malých mestských častiach </t>
  </si>
  <si>
    <t>Terénna služba - opatrovateľská služba</t>
  </si>
  <si>
    <t>Sociálna pomoc rodinám</t>
  </si>
  <si>
    <t>Sociálne poradenstvo a prevencia</t>
  </si>
  <si>
    <t>Systém podpory rozvoja kultúry v meste</t>
  </si>
  <si>
    <t>Kultúrno-spoločenské podujatia</t>
  </si>
  <si>
    <t xml:space="preserve">Iné podporné aktivity </t>
  </si>
  <si>
    <t>Informačný systém mesta Košice</t>
  </si>
  <si>
    <t xml:space="preserve">  - dopravných prostriedkov</t>
  </si>
  <si>
    <t xml:space="preserve">  - byty a nebytové priestory</t>
  </si>
  <si>
    <t>v tom:</t>
  </si>
  <si>
    <t>019</t>
  </si>
  <si>
    <t>027</t>
  </si>
  <si>
    <t>017</t>
  </si>
  <si>
    <t>Elektronické informačné služby</t>
  </si>
  <si>
    <t>Príjmy celkom (bežné, kapitálové, FO)</t>
  </si>
  <si>
    <t>Výdavky celkom (bežné, kapitálové, FO)</t>
  </si>
  <si>
    <t>Rozdiel</t>
  </si>
  <si>
    <t xml:space="preserve">Rekapitulácia vrátane finančných operácií </t>
  </si>
  <si>
    <t>Dane za tovary a služby</t>
  </si>
  <si>
    <t>Z prenajatých pozemkov</t>
  </si>
  <si>
    <t>Z prenajatých budov, priestorov a objektov</t>
  </si>
  <si>
    <t>Z prenajatých strojov, prístrojov,  zariadení, techniky a náradia</t>
  </si>
  <si>
    <t>Administratívne poplatky a iné poplatky a platby</t>
  </si>
  <si>
    <t xml:space="preserve">Administratívne poplatky </t>
  </si>
  <si>
    <t>Pokuty, penále a iné sankcie za porušenie predpisov</t>
  </si>
  <si>
    <t>Daň z nehnuteľností</t>
  </si>
  <si>
    <t>- obchodným spoločnostiam</t>
  </si>
  <si>
    <t>- ostatné</t>
  </si>
  <si>
    <t>- školstvo</t>
  </si>
  <si>
    <t>Poplatky a platby za predaj výrobkov, tovarov a služieb - školstvo</t>
  </si>
  <si>
    <t>Poplatky a platby za predaj výrobkov, tovarov a služieb - SSP</t>
  </si>
  <si>
    <t>Poplatky a platby za predaj výrobkov, tovarov a služieb</t>
  </si>
  <si>
    <t>Ďalšie administratívne poplatky - za znečisťovanie ovzdušia</t>
  </si>
  <si>
    <t>Úroky z tuzemských úverov, pôžičiek a vkladov</t>
  </si>
  <si>
    <t>Z vkladov</t>
  </si>
  <si>
    <t>Z termínovaných vkladov</t>
  </si>
  <si>
    <t>Ostatné príjmy - z náhrad poistného plnenia</t>
  </si>
  <si>
    <t>Ostatné príjmy - príjem z dobropisov</t>
  </si>
  <si>
    <t>- z pozemkov</t>
  </si>
  <si>
    <t>- zo stavieb</t>
  </si>
  <si>
    <t>- z bytov</t>
  </si>
  <si>
    <t>Primátor a nám. primátora</t>
  </si>
  <si>
    <t>Príspevky z reprezentačného fondu primátora</t>
  </si>
  <si>
    <t>Náhrady mzdy, platu, paušálne náhrady a iné náhrady</t>
  </si>
  <si>
    <t>Podpora v oblasti kultúneho a duchovného rozvoja 
(dotácie VZN č. 76)</t>
  </si>
  <si>
    <t>Konkurzy, súťaže</t>
  </si>
  <si>
    <t>Zmeny a doplnky existujúcej UPD</t>
  </si>
  <si>
    <t>Nákup prevádzkových strojov a zariadení</t>
  </si>
  <si>
    <t>Poslanci MZ, primátor a námestníci (mzdy a odmeny)</t>
  </si>
  <si>
    <t>Prevod prostriedkov z peňaž. fondov - Rezervný fond</t>
  </si>
  <si>
    <t>Prevod prostriedkov z peňaž. fondov - Fond rozvoja bývania</t>
  </si>
  <si>
    <t>650
Splácanie úrokov</t>
  </si>
  <si>
    <t>Košice - Európske hlavné mesto kultúry 2013, n.o.</t>
  </si>
  <si>
    <t xml:space="preserve">Dopravný podnik mesta Košice </t>
  </si>
  <si>
    <t>BEŽNÉ PRÍJMY</t>
  </si>
  <si>
    <t>KAPITÁLOVÉ PRÍJMY</t>
  </si>
  <si>
    <t>Školské zariadenia v zriaďovateľskej pôsobnosti MČ</t>
  </si>
  <si>
    <t>v €</t>
  </si>
  <si>
    <t>06.2.0</t>
  </si>
  <si>
    <t>Príspevok pre združenie Cassoviainfo</t>
  </si>
  <si>
    <t>08.6.0</t>
  </si>
  <si>
    <t>05.4.0</t>
  </si>
  <si>
    <t>01.1.2</t>
  </si>
  <si>
    <t>04.4.3</t>
  </si>
  <si>
    <t>Príprava a implementácia rozvoj. projektov</t>
  </si>
  <si>
    <t>Výkon funkcie primátora a nám. primátora</t>
  </si>
  <si>
    <t>10.2.0</t>
  </si>
  <si>
    <t>10.7.0</t>
  </si>
  <si>
    <t>06.1.0</t>
  </si>
  <si>
    <t>04.7.3</t>
  </si>
  <si>
    <t>05.6.0</t>
  </si>
  <si>
    <t>05.1.0</t>
  </si>
  <si>
    <t>08.1.0</t>
  </si>
  <si>
    <t>04.5.1</t>
  </si>
  <si>
    <t>03.1.0</t>
  </si>
  <si>
    <t>02.2.0</t>
  </si>
  <si>
    <t>06.4.0</t>
  </si>
  <si>
    <t>01.3.3</t>
  </si>
  <si>
    <t>08.2.0</t>
  </si>
  <si>
    <t>01.7.0</t>
  </si>
  <si>
    <t>Prepravná služba</t>
  </si>
  <si>
    <t>Náklady za vypracovanie lekárskych posudkov</t>
  </si>
  <si>
    <t>Príspevky správcom bytov do fondu údržby a opráv-BPMK</t>
  </si>
  <si>
    <t>Kalendár významných podujatí</t>
  </si>
  <si>
    <t>Medzinárodná spolupráca</t>
  </si>
  <si>
    <t>Projektové financovanie</t>
  </si>
  <si>
    <t>211</t>
  </si>
  <si>
    <t xml:space="preserve">Festival sakrálneho umenia </t>
  </si>
  <si>
    <t>Nákup pozemkov a budov za účelom majetkoprávneho vysporiadania</t>
  </si>
  <si>
    <t xml:space="preserve">Rodina a deti </t>
  </si>
  <si>
    <t>Stravovanie dôchodcov - transfer pre MČ</t>
  </si>
  <si>
    <t>Cestovný ruch</t>
  </si>
  <si>
    <t>610, 620
Mzdy a odvody do poisťovní</t>
  </si>
  <si>
    <t xml:space="preserve">Program SUPERVÍZIE </t>
  </si>
  <si>
    <t xml:space="preserve">Nájomné </t>
  </si>
  <si>
    <t>Úhrada záväzkov mesta z rozpočtu za predchádzajúci rok</t>
  </si>
  <si>
    <t>Leto v Košiciach a kultúrna jeseň</t>
  </si>
  <si>
    <t>Sociálne služby-neverejní poskytovatelia</t>
  </si>
  <si>
    <t>Ostatné služby pre seniorov</t>
  </si>
  <si>
    <t>Stredisko sociálnej pomoci</t>
  </si>
  <si>
    <t>Sociálne služby-verejní poskytovatelia - MČ, VÚC a iné obce</t>
  </si>
  <si>
    <t>Opatrovateľská služba  - neverejní poskytovatelia</t>
  </si>
  <si>
    <t>Deň mesta Košice</t>
  </si>
  <si>
    <t>Knižnica pre mládež Košice</t>
  </si>
  <si>
    <t>Ostatná činnosť v doprave (vrátane spoluúčasti na náhradách škôd)</t>
  </si>
  <si>
    <t>Cestovné náhrady</t>
  </si>
  <si>
    <t>Tlmočenie a preklady, právne a iné služby</t>
  </si>
  <si>
    <t>Výchova členov rodiny - komunitné centrá</t>
  </si>
  <si>
    <t>Neprávne subjekty</t>
  </si>
  <si>
    <t>Neštátne zariadenia</t>
  </si>
  <si>
    <r>
      <t>Zoskupenie aktivít</t>
    </r>
    <r>
      <rPr>
        <sz val="8"/>
        <rFont val="Arial"/>
        <family val="2"/>
        <charset val="238"/>
      </rPr>
      <t xml:space="preserve"> / aktivita</t>
    </r>
  </si>
  <si>
    <t>Funkčná</t>
  </si>
  <si>
    <t>MČ Juh</t>
  </si>
  <si>
    <t xml:space="preserve">MČ Staré mesto </t>
  </si>
  <si>
    <t>Sociálne služby</t>
  </si>
  <si>
    <t>Prebytok/Schodok</t>
  </si>
  <si>
    <t>PROGRAM 4:  ŠKOLSTVO</t>
  </si>
  <si>
    <t>Organizácia Košice - Turizmus - členské</t>
  </si>
  <si>
    <t>Správa daní a poplatkov</t>
  </si>
  <si>
    <t>nákup špeciálneho automobilu</t>
  </si>
  <si>
    <t>Podpora športu a mládeže</t>
  </si>
  <si>
    <t>Rekonštrukcia LAN siete a nn rozvodov</t>
  </si>
  <si>
    <t>20000 zahr,ref.</t>
  </si>
  <si>
    <t>Príspevok pre občianske združenie "MRAK"</t>
  </si>
  <si>
    <t>Mzdy, platy a ostatné osobné vyrovnania - MMK</t>
  </si>
  <si>
    <t>Poistné a príspevky do poisťovní - MMK</t>
  </si>
  <si>
    <t>311</t>
  </si>
  <si>
    <t>Rozvoj IS Mesta Košice</t>
  </si>
  <si>
    <t>Športové podujatia organizované mestom</t>
  </si>
  <si>
    <t>Granty</t>
  </si>
  <si>
    <t>Zo štátneho rozpočtu - vzdelávanie</t>
  </si>
  <si>
    <t>Zo štátneho rozpočtu - ostatné</t>
  </si>
  <si>
    <t>Transfer na prevádzku zo ŠR</t>
  </si>
  <si>
    <t>Transfery zo štátneho rozpočtu</t>
  </si>
  <si>
    <t xml:space="preserve">Ostatné príjmy - vratky </t>
  </si>
  <si>
    <t>Sponzorské príspevky - ostatné</t>
  </si>
  <si>
    <t>ŠR - vojnové hroby</t>
  </si>
  <si>
    <t>ŠR - dotácie, ostatné granty</t>
  </si>
  <si>
    <t>ŠR - povodne</t>
  </si>
  <si>
    <t>330</t>
  </si>
  <si>
    <t>Koncepcia mládeže</t>
  </si>
  <si>
    <t>Veterinárna starostlivosť</t>
  </si>
  <si>
    <t>E</t>
  </si>
  <si>
    <t>F</t>
  </si>
  <si>
    <t>Oprava a údržba zvodidiel a zábradlí</t>
  </si>
  <si>
    <t>Oprava dlažby na Hlavnej ulici</t>
  </si>
  <si>
    <t>Vonkajšie vzťahy</t>
  </si>
  <si>
    <t>Činnosti súvisiace s vlastníctvom nehnuteľností</t>
  </si>
  <si>
    <t>10.9.0</t>
  </si>
  <si>
    <t>Materské školy,Školské jedálne pri MŠ</t>
  </si>
  <si>
    <t>Prezentácia a propagácia mesta</t>
  </si>
  <si>
    <t>Marketingové podujatia a projekty</t>
  </si>
  <si>
    <t xml:space="preserve">Príjem z predaja pozemkov </t>
  </si>
  <si>
    <t>BPMK - záväzok za rok 2008-technické zhodnotenie</t>
  </si>
  <si>
    <t>Základné školy,Školský klub,Školské jedálne pri ZŠ</t>
  </si>
  <si>
    <t xml:space="preserve">Dividendy </t>
  </si>
  <si>
    <t>Komunikačná infraštruktúra</t>
  </si>
  <si>
    <t>Obnova HW vybavenia</t>
  </si>
  <si>
    <t>Ostatné príjmy - refundácie -  BPMK, U.S.Steel</t>
  </si>
  <si>
    <t>Medzinárodné vzťahy - rozvoj investícií</t>
  </si>
  <si>
    <t>Veľtrhy, výstavy a konferencie</t>
  </si>
  <si>
    <t>Audit a daňové poradenstvo</t>
  </si>
  <si>
    <t>Transfer na prevádzku</t>
  </si>
  <si>
    <t>Asanácia bytového domu na Luníku IX</t>
  </si>
  <si>
    <t>Granty z EÚ</t>
  </si>
  <si>
    <r>
      <t>01.7.0.</t>
    </r>
    <r>
      <rPr>
        <sz val="10"/>
        <rFont val="Arial CE"/>
        <charset val="238"/>
      </rPr>
      <t>Transakcie verejného dlhu - splácanie istín</t>
    </r>
  </si>
  <si>
    <t>- z bankových úverov</t>
  </si>
  <si>
    <t>- zo ŠFRB</t>
  </si>
  <si>
    <t>Reprezentačné výdavky a vecné dary</t>
  </si>
  <si>
    <t>Poplatky banke, dane a vrátenie príjmov z minulých rokov</t>
  </si>
  <si>
    <t>Venčoviská, odpadkové koše, zber exkrementov, útulok pre opustené zvieratá</t>
  </si>
  <si>
    <t>Splácanie návratných finančných výpomocí</t>
  </si>
  <si>
    <t>Licenčný softvér</t>
  </si>
  <si>
    <t>Oprava mostov, dilatácií a trhlín, nátery oceľ. konštrukcií</t>
  </si>
  <si>
    <t>Ul. Povstania českého ľudu - odvodnenie chodníka a výstavba rigola</t>
  </si>
  <si>
    <t>Výstavba a rekonštrukcia VO (spolu)</t>
  </si>
  <si>
    <t>Nový územný plán</t>
  </si>
  <si>
    <t>Z  rozpočtu mestských častí</t>
  </si>
  <si>
    <t>Granty EÚ fondy</t>
  </si>
  <si>
    <t>Granty od sponzorov</t>
  </si>
  <si>
    <t>Most Palackého - protikorózna ochrana, monitorovací objekt</t>
  </si>
  <si>
    <t>Údržba a revízia CSS a DDZ</t>
  </si>
  <si>
    <t>Riadiaca ústredňa, GSM systém, NN prípojky, ER skrinky, kamerový systém</t>
  </si>
  <si>
    <t>Osvetlenie Dómu sv.Alžbety</t>
  </si>
  <si>
    <t>K13 - Košické kultúrne centrá</t>
  </si>
  <si>
    <t>Nezisková organizácia</t>
  </si>
  <si>
    <r>
      <t>Zoskupenie aktivít</t>
    </r>
    <r>
      <rPr>
        <sz val="8"/>
        <rFont val="Arial"/>
        <family val="2"/>
        <charset val="238"/>
      </rPr>
      <t xml:space="preserve"> / aktivita</t>
    </r>
  </si>
  <si>
    <r>
      <t>Odstraňovanie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odpadu uloženého v rozpore so zákonom</t>
    </r>
  </si>
  <si>
    <r>
      <t>Ochrana pred povodňami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– záchranné práce </t>
    </r>
  </si>
  <si>
    <t>Monitoring zrekultivovanej skládky Myslava</t>
  </si>
  <si>
    <t>Energie,voda(vrátane stočného za zráž.vody zo spev.plôch 900 000 €)</t>
  </si>
  <si>
    <t xml:space="preserve">Zvýšenie osvety a vých.k prevencii - Fond Zdravé mesto </t>
  </si>
  <si>
    <t>Transfery z EÚ vrátane spolufinancovania zo ŠR</t>
  </si>
  <si>
    <t>Peňažný vklad do akciovej spoločnosti KFA,a.s.</t>
  </si>
  <si>
    <t>Rek.a moderniz.areálu kúpaliska ČH (združené prostriedkyMVSR)</t>
  </si>
  <si>
    <t>Materiál a dodávky (vrátane ŠR)</t>
  </si>
  <si>
    <t>Správa mestskej zelene Košice-transfer(vrátane bežný transfer ŠR)</t>
  </si>
  <si>
    <t>IDS osobnej koľajovej dopravy - stavba IKD (EÚ fondy 2014-2015)</t>
  </si>
  <si>
    <t>Správcovský poplatok za výkon správy obecných bytov-BPMK</t>
  </si>
  <si>
    <t xml:space="preserve">Údržba obecných bytov-BPMK </t>
  </si>
  <si>
    <t>Výstavba CSS,koordinačné káble, kamerový systém</t>
  </si>
  <si>
    <t>Archelogický výskum, revitalizácia pomníka - Nám.Osloboditeľov</t>
  </si>
  <si>
    <t>Stavebná údržba komunikácií  - vlastné prostriedky</t>
  </si>
  <si>
    <t>Príprava,spoluúčasť a implement.projektov z EÚfondov</t>
  </si>
  <si>
    <t>Mestský futbalový klub-podpora mládežníckeho futbalu (VZN č.76)</t>
  </si>
  <si>
    <t>Transfery-dávky v HN, prídavky na deti a aktivačné práce</t>
  </si>
  <si>
    <t>Prevádzka a údržba VO (vrátane objektov EHMK)</t>
  </si>
  <si>
    <t>Koncepcia športu</t>
  </si>
  <si>
    <t xml:space="preserve">Úver dlhodobý zo ŠFRB na financovanie obnovy BD na ul.Šoltésovej 11,13 </t>
  </si>
  <si>
    <t>Ostatné príjmy - iné (VVS,a.s. a iné)</t>
  </si>
  <si>
    <t>Zariadenia pre seniorov, Zariadenia opatrovateľskej služby (MČ)</t>
  </si>
  <si>
    <t>kultúrne programy v rámci projektu EHMK 2013</t>
  </si>
  <si>
    <t>Služby spojené so správou bytov - BPMK</t>
  </si>
  <si>
    <t xml:space="preserve"> ROK 2015</t>
  </si>
  <si>
    <t>2015</t>
  </si>
  <si>
    <t>Výstavba nájomných bytov pre mladé rodiny - PD, inžinierska činnosť</t>
  </si>
  <si>
    <t>K13 - Košické kultúrne centrá - Grantový program</t>
  </si>
  <si>
    <t>Návratná finančná výpomoc od MF SR na stavebné úpravy komunik.a PD</t>
  </si>
  <si>
    <t>Reliéfy na Immaculatu</t>
  </si>
  <si>
    <t>právne</t>
  </si>
  <si>
    <t>Ostatné služby, verej.súťaže,  poplatky ROEP</t>
  </si>
  <si>
    <t>Psychosociálne centrum - transfer (vrátane ŠR 131 400 a VÚC 25 069)</t>
  </si>
  <si>
    <t>právne, MP</t>
  </si>
  <si>
    <t xml:space="preserve">Nákup dopravných prostriedkov </t>
  </si>
  <si>
    <t>Rekonštrukcie školských športových ihrísk</t>
  </si>
  <si>
    <t>školstvo,MP,MMK</t>
  </si>
  <si>
    <t>MP,VVS</t>
  </si>
  <si>
    <t>Stavebné úpravy komunikácií a PD (úver ŠR)</t>
  </si>
  <si>
    <t>Výkup pozemkov za účelom výstavby komunikácií (v tom IKD a MET 150000)</t>
  </si>
  <si>
    <t>Modernizácia električkových uzlov - MEU (EÚ Fondy 2014-2015)</t>
  </si>
  <si>
    <t>Modernizácia električkových tratí - MET  PD (EÚ Fondy 2014-2015)</t>
  </si>
  <si>
    <t>chránené býv.</t>
  </si>
  <si>
    <t>BV</t>
  </si>
  <si>
    <t>KV</t>
  </si>
  <si>
    <t>191000 OPIS</t>
  </si>
  <si>
    <t>815</t>
  </si>
  <si>
    <t>Odplata za postúpenú pohľadávku</t>
  </si>
  <si>
    <t>814</t>
  </si>
  <si>
    <t>PSC,SSP,sociálne,štátne,P8/PP7,hroby</t>
  </si>
  <si>
    <t>Dopravné značenie</t>
  </si>
  <si>
    <t>509 080+3 230 660</t>
  </si>
  <si>
    <t>Projektové práce, štúdie pre dopravnú infraštruktúru,audit bezpečnosti komunik.</t>
  </si>
  <si>
    <t>41-vlastné</t>
  </si>
  <si>
    <t xml:space="preserve">Vypracovanie protihlukových máp </t>
  </si>
  <si>
    <t xml:space="preserve">ML </t>
  </si>
  <si>
    <t>MP,stravné,RF210tis.</t>
  </si>
  <si>
    <t>Výstavba rigola na Myslavskej skládke</t>
  </si>
  <si>
    <t>v tom 792 772+590900 IKD</t>
  </si>
  <si>
    <t>Náhradné nájomné byty - reštitúcie</t>
  </si>
  <si>
    <t>Komunikácia s verejnosťou</t>
  </si>
  <si>
    <t>Odvodnenie ulice Blatnej</t>
  </si>
  <si>
    <t>12</t>
  </si>
  <si>
    <t>Most cez Hornád - Ťahanovce</t>
  </si>
  <si>
    <t>Prepojovacia komunikácia Pereš - Lorinčík</t>
  </si>
  <si>
    <t xml:space="preserve">1 </t>
  </si>
  <si>
    <t>Most cez Slaneckú cestu</t>
  </si>
  <si>
    <t>13</t>
  </si>
  <si>
    <t>Prevádzkové stroje</t>
  </si>
  <si>
    <t xml:space="preserve">Obnova BD ul. Šoltésovej 11,13(vl.prostr.109 600 +úver zo ŠFRB 490 400) </t>
  </si>
  <si>
    <t>Zostatky prostriedkov z predchádzajúceho roka(združ.prostr.+granty+ŠR)</t>
  </si>
  <si>
    <t>uzn.579/13</t>
  </si>
  <si>
    <t>Osobné autá (vrátane ŠR)</t>
  </si>
  <si>
    <t>Kamerový systém, Projekt (ŠR+spolufin.)</t>
  </si>
  <si>
    <t>ČH+Immac+U579+MP 45 000 ŠR+19900WCLIXSR</t>
  </si>
  <si>
    <t>10.1.2</t>
  </si>
  <si>
    <t>10.4.0</t>
  </si>
  <si>
    <t>01.1.1</t>
  </si>
  <si>
    <t>PPP projekty - splátky - real.opráv komunikácií v rokoch 2005-2008</t>
  </si>
  <si>
    <t>Stratégia rozvoja dopravy (EÚ Fondy 2014-2015)</t>
  </si>
  <si>
    <t>DPMK -  úhrada strát v MHD za predchádzajúce roky</t>
  </si>
  <si>
    <t>04.5</t>
  </si>
  <si>
    <t>Európske mesto športu 2016-športové podujatia pre verejnosť, Euroliga</t>
  </si>
  <si>
    <t>Výstavba futbalového štadióna - PD</t>
  </si>
  <si>
    <t>Návratná finančná výpomoc od MF SR na výstavbu futbalového štadióna-PD</t>
  </si>
  <si>
    <t>Návratná finančná výpomoc od MF SR na IKD,MET PD,MEU,Stratégia...</t>
  </si>
  <si>
    <t>Údržba majetku ( v tom kúpalisko Triton 40 000 €)</t>
  </si>
  <si>
    <t xml:space="preserve">PROGRAMOVÝ ROZPOČET MESTA KOŠICE NA ROK 2015 </t>
  </si>
  <si>
    <t>1.zmena</t>
  </si>
  <si>
    <t>Rozpočet</t>
  </si>
  <si>
    <t xml:space="preserve">po zmene </t>
  </si>
  <si>
    <t>Rozpočet 2015</t>
  </si>
  <si>
    <t>Rozpočet po zmene</t>
  </si>
  <si>
    <t>Rozpočet po zmene spolu</t>
  </si>
  <si>
    <t>Systém merania spotreby elektrickej energie na Luniku IX (v tom ŠR 85 718 €)</t>
  </si>
  <si>
    <t>Transfery zo ŠR - vzdelávanie</t>
  </si>
  <si>
    <t>Opatrovateľská služba v mestských častiach (zvýšenie pre MČ Juh)</t>
  </si>
  <si>
    <t>Z toho účelové transfery pre mestské časti:</t>
  </si>
  <si>
    <t>Eliminácia výskytu siníc v rekreačnej časti jazera</t>
  </si>
</sst>
</file>

<file path=xl/styles.xml><?xml version="1.0" encoding="utf-8"?>
<styleSheet xmlns="http://schemas.openxmlformats.org/spreadsheetml/2006/main">
  <numFmts count="3">
    <numFmt numFmtId="164" formatCode="_-* #,##0.00\ &quot;Sk&quot;_-;\-* #,##0.00\ &quot;Sk&quot;_-;_-* &quot;-&quot;??\ &quot;Sk&quot;_-;_-@_-"/>
    <numFmt numFmtId="165" formatCode="#,##0.0"/>
    <numFmt numFmtId="166" formatCode="\ #,##0.00&quot;      &quot;;\-#,##0.00&quot;      &quot;;&quot; -&quot;#&quot;      &quot;;@\ "/>
  </numFmts>
  <fonts count="7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i/>
      <sz val="8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b/>
      <i/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charset val="238"/>
    </font>
    <font>
      <sz val="8"/>
      <color indexed="8"/>
      <name val="Arial CE"/>
      <family val="2"/>
      <charset val="238"/>
    </font>
    <font>
      <b/>
      <i/>
      <sz val="9"/>
      <name val="Arial CE"/>
      <charset val="238"/>
    </font>
    <font>
      <b/>
      <i/>
      <sz val="10"/>
      <name val="Arial CE"/>
      <family val="2"/>
      <charset val="238"/>
    </font>
    <font>
      <sz val="9"/>
      <name val="Arial CE"/>
      <charset val="238"/>
    </font>
    <font>
      <b/>
      <sz val="9"/>
      <color indexed="8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sz val="10"/>
      <color indexed="10"/>
      <name val="Arial CE"/>
      <charset val="238"/>
    </font>
    <font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Arial CE"/>
      <charset val="238"/>
    </font>
    <font>
      <b/>
      <i/>
      <sz val="10"/>
      <name val="Arial CE"/>
      <charset val="238"/>
    </font>
    <font>
      <sz val="8"/>
      <color indexed="8"/>
      <name val="Arial CE"/>
      <charset val="238"/>
    </font>
    <font>
      <sz val="10"/>
      <color indexed="10"/>
      <name val="Arial"/>
      <family val="2"/>
      <charset val="238"/>
    </font>
    <font>
      <b/>
      <i/>
      <vertAlign val="superscript"/>
      <sz val="12"/>
      <name val="Arial CE"/>
      <charset val="238"/>
    </font>
    <font>
      <b/>
      <sz val="14"/>
      <color indexed="12"/>
      <name val="Tahoma"/>
      <family val="2"/>
      <charset val="238"/>
    </font>
    <font>
      <b/>
      <sz val="8"/>
      <name val="Arial"/>
      <family val="2"/>
      <charset val="238"/>
    </font>
    <font>
      <b/>
      <sz val="15"/>
      <color indexed="12"/>
      <name val="Tahoma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4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 CE"/>
      <charset val="238"/>
    </font>
    <font>
      <b/>
      <sz val="9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10"/>
      <name val="Arial CE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i/>
      <sz val="7"/>
      <name val="Arial CE"/>
      <charset val="238"/>
    </font>
    <font>
      <sz val="10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0" fillId="0" borderId="0"/>
  </cellStyleXfs>
  <cellXfs count="1167">
    <xf numFmtId="0" fontId="0" fillId="0" borderId="0" xfId="0"/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3" fontId="5" fillId="0" borderId="4" xfId="0" applyNumberFormat="1" applyFont="1" applyFill="1" applyBorder="1"/>
    <xf numFmtId="3" fontId="5" fillId="0" borderId="5" xfId="0" applyNumberFormat="1" applyFont="1" applyFill="1" applyBorder="1"/>
    <xf numFmtId="3" fontId="5" fillId="0" borderId="6" xfId="0" applyNumberFormat="1" applyFont="1" applyFill="1" applyBorder="1"/>
    <xf numFmtId="3" fontId="5" fillId="0" borderId="4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49" fontId="5" fillId="0" borderId="8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right"/>
    </xf>
    <xf numFmtId="49" fontId="5" fillId="0" borderId="9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/>
    <xf numFmtId="3" fontId="5" fillId="0" borderId="1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5" fillId="0" borderId="9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9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21" fillId="3" borderId="5" xfId="0" applyNumberFormat="1" applyFont="1" applyFill="1" applyBorder="1" applyAlignment="1">
      <alignment horizontal="center"/>
    </xf>
    <xf numFmtId="49" fontId="16" fillId="3" borderId="8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5" fillId="3" borderId="16" xfId="0" applyNumberFormat="1" applyFont="1" applyFill="1" applyBorder="1" applyAlignment="1">
      <alignment horizontal="center"/>
    </xf>
    <xf numFmtId="49" fontId="21" fillId="3" borderId="4" xfId="0" applyNumberFormat="1" applyFont="1" applyFill="1" applyBorder="1" applyAlignment="1">
      <alignment horizontal="center"/>
    </xf>
    <xf numFmtId="49" fontId="21" fillId="3" borderId="9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49" fontId="16" fillId="3" borderId="4" xfId="0" applyNumberFormat="1" applyFont="1" applyFill="1" applyBorder="1" applyAlignment="1">
      <alignment horizontal="center"/>
    </xf>
    <xf numFmtId="49" fontId="16" fillId="3" borderId="5" xfId="0" applyNumberFormat="1" applyFont="1" applyFill="1" applyBorder="1" applyAlignment="1">
      <alignment horizontal="center"/>
    </xf>
    <xf numFmtId="49" fontId="6" fillId="3" borderId="16" xfId="0" applyNumberFormat="1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16" fillId="3" borderId="16" xfId="0" applyNumberFormat="1" applyFont="1" applyFill="1" applyBorder="1" applyAlignment="1">
      <alignment horizontal="center"/>
    </xf>
    <xf numFmtId="49" fontId="6" fillId="3" borderId="9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49" fontId="4" fillId="0" borderId="17" xfId="0" applyNumberFormat="1" applyFont="1" applyBorder="1"/>
    <xf numFmtId="49" fontId="6" fillId="0" borderId="4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6" fillId="4" borderId="18" xfId="0" applyNumberFormat="1" applyFont="1" applyFill="1" applyBorder="1" applyAlignment="1">
      <alignment horizontal="center"/>
    </xf>
    <xf numFmtId="49" fontId="6" fillId="4" borderId="19" xfId="0" applyNumberFormat="1" applyFont="1" applyFill="1" applyBorder="1" applyAlignment="1">
      <alignment horizontal="center"/>
    </xf>
    <xf numFmtId="49" fontId="3" fillId="4" borderId="19" xfId="0" applyNumberFormat="1" applyFont="1" applyFill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3" fontId="0" fillId="0" borderId="0" xfId="0" applyNumberFormat="1"/>
    <xf numFmtId="49" fontId="13" fillId="0" borderId="0" xfId="0" applyNumberFormat="1" applyFont="1" applyBorder="1" applyAlignment="1">
      <alignment horizontal="center" vertical="center"/>
    </xf>
    <xf numFmtId="49" fontId="21" fillId="3" borderId="16" xfId="0" applyNumberFormat="1" applyFont="1" applyFill="1" applyBorder="1" applyAlignment="1">
      <alignment horizontal="center"/>
    </xf>
    <xf numFmtId="4" fontId="0" fillId="0" borderId="0" xfId="0" applyNumberFormat="1"/>
    <xf numFmtId="0" fontId="4" fillId="3" borderId="2" xfId="0" applyFont="1" applyFill="1" applyBorder="1" applyAlignment="1">
      <alignment horizontal="center"/>
    </xf>
    <xf numFmtId="49" fontId="21" fillId="0" borderId="4" xfId="0" applyNumberFormat="1" applyFont="1" applyFill="1" applyBorder="1" applyAlignment="1">
      <alignment horizontal="center"/>
    </xf>
    <xf numFmtId="49" fontId="21" fillId="0" borderId="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4" fontId="28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4" fillId="3" borderId="20" xfId="0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1" fillId="0" borderId="0" xfId="0" applyFont="1"/>
    <xf numFmtId="0" fontId="32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5" fillId="0" borderId="16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2" borderId="5" xfId="0" applyFont="1" applyFill="1" applyBorder="1"/>
    <xf numFmtId="3" fontId="5" fillId="0" borderId="24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5" fillId="0" borderId="25" xfId="0" applyFont="1" applyFill="1" applyBorder="1"/>
    <xf numFmtId="0" fontId="5" fillId="0" borderId="26" xfId="0" applyFont="1" applyFill="1" applyBorder="1"/>
    <xf numFmtId="3" fontId="5" fillId="0" borderId="1" xfId="0" applyNumberFormat="1" applyFont="1" applyFill="1" applyBorder="1" applyAlignment="1">
      <alignment horizontal="right"/>
    </xf>
    <xf numFmtId="3" fontId="3" fillId="2" borderId="4" xfId="0" applyNumberFormat="1" applyFont="1" applyFill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49" fontId="6" fillId="0" borderId="24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23" fillId="5" borderId="4" xfId="0" applyFont="1" applyFill="1" applyBorder="1" applyAlignment="1">
      <alignment horizontal="center"/>
    </xf>
    <xf numFmtId="0" fontId="35" fillId="5" borderId="24" xfId="0" applyFont="1" applyFill="1" applyBorder="1" applyAlignment="1"/>
    <xf numFmtId="0" fontId="4" fillId="5" borderId="26" xfId="0" applyFont="1" applyFill="1" applyBorder="1" applyAlignment="1"/>
    <xf numFmtId="3" fontId="7" fillId="5" borderId="3" xfId="0" applyNumberFormat="1" applyFont="1" applyFill="1" applyBorder="1" applyAlignment="1"/>
    <xf numFmtId="3" fontId="7" fillId="5" borderId="4" xfId="0" applyNumberFormat="1" applyFont="1" applyFill="1" applyBorder="1" applyAlignment="1"/>
    <xf numFmtId="3" fontId="7" fillId="5" borderId="9" xfId="0" applyNumberFormat="1" applyFont="1" applyFill="1" applyBorder="1" applyAlignment="1"/>
    <xf numFmtId="0" fontId="23" fillId="5" borderId="5" xfId="0" applyFont="1" applyFill="1" applyBorder="1" applyAlignment="1">
      <alignment horizontal="center"/>
    </xf>
    <xf numFmtId="0" fontId="35" fillId="5" borderId="17" xfId="0" applyFont="1" applyFill="1" applyBorder="1" applyAlignment="1"/>
    <xf numFmtId="3" fontId="7" fillId="5" borderId="2" xfId="0" applyNumberFormat="1" applyFont="1" applyFill="1" applyBorder="1" applyAlignment="1"/>
    <xf numFmtId="3" fontId="7" fillId="5" borderId="5" xfId="0" applyNumberFormat="1" applyFont="1" applyFill="1" applyBorder="1" applyAlignment="1"/>
    <xf numFmtId="0" fontId="0" fillId="0" borderId="0" xfId="0" applyFill="1"/>
    <xf numFmtId="3" fontId="7" fillId="5" borderId="27" xfId="0" applyNumberFormat="1" applyFont="1" applyFill="1" applyBorder="1" applyAlignment="1"/>
    <xf numFmtId="0" fontId="23" fillId="5" borderId="16" xfId="0" applyFont="1" applyFill="1" applyBorder="1" applyAlignment="1">
      <alignment horizontal="center"/>
    </xf>
    <xf numFmtId="0" fontId="35" fillId="5" borderId="0" xfId="0" applyFont="1" applyFill="1" applyBorder="1" applyAlignment="1"/>
    <xf numFmtId="0" fontId="7" fillId="5" borderId="4" xfId="0" applyFont="1" applyFill="1" applyBorder="1" applyAlignment="1"/>
    <xf numFmtId="3" fontId="4" fillId="5" borderId="28" xfId="0" applyNumberFormat="1" applyFont="1" applyFill="1" applyBorder="1" applyAlignment="1"/>
    <xf numFmtId="3" fontId="7" fillId="5" borderId="29" xfId="0" applyNumberFormat="1" applyFont="1" applyFill="1" applyBorder="1" applyAlignment="1"/>
    <xf numFmtId="0" fontId="4" fillId="0" borderId="0" xfId="0" applyFont="1" applyFill="1" applyBorder="1" applyAlignment="1"/>
    <xf numFmtId="3" fontId="4" fillId="5" borderId="16" xfId="0" applyNumberFormat="1" applyFont="1" applyFill="1" applyBorder="1" applyAlignment="1"/>
    <xf numFmtId="0" fontId="0" fillId="0" borderId="0" xfId="0" applyFill="1" applyBorder="1"/>
    <xf numFmtId="0" fontId="4" fillId="0" borderId="4" xfId="0" applyFont="1" applyFill="1" applyBorder="1" applyAlignment="1">
      <alignment horizontal="center"/>
    </xf>
    <xf numFmtId="3" fontId="5" fillId="0" borderId="30" xfId="0" applyNumberFormat="1" applyFont="1" applyFill="1" applyBorder="1" applyAlignment="1">
      <alignment horizontal="right"/>
    </xf>
    <xf numFmtId="0" fontId="37" fillId="0" borderId="0" xfId="0" applyFont="1"/>
    <xf numFmtId="3" fontId="7" fillId="5" borderId="7" xfId="0" applyNumberFormat="1" applyFont="1" applyFill="1" applyBorder="1" applyAlignment="1"/>
    <xf numFmtId="3" fontId="3" fillId="2" borderId="3" xfId="0" applyNumberFormat="1" applyFont="1" applyFill="1" applyBorder="1"/>
    <xf numFmtId="49" fontId="4" fillId="0" borderId="4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/>
    <xf numFmtId="3" fontId="5" fillId="0" borderId="32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49" fontId="18" fillId="5" borderId="8" xfId="0" applyNumberFormat="1" applyFont="1" applyFill="1" applyBorder="1" applyAlignment="1">
      <alignment horizontal="center"/>
    </xf>
    <xf numFmtId="49" fontId="18" fillId="5" borderId="5" xfId="0" applyNumberFormat="1" applyFont="1" applyFill="1" applyBorder="1" applyAlignment="1">
      <alignment horizontal="center"/>
    </xf>
    <xf numFmtId="49" fontId="9" fillId="5" borderId="8" xfId="0" applyNumberFormat="1" applyFont="1" applyFill="1" applyBorder="1" applyAlignment="1">
      <alignment horizontal="center"/>
    </xf>
    <xf numFmtId="49" fontId="18" fillId="5" borderId="9" xfId="0" applyNumberFormat="1" applyFont="1" applyFill="1" applyBorder="1" applyAlignment="1">
      <alignment horizontal="center"/>
    </xf>
    <xf numFmtId="49" fontId="18" fillId="5" borderId="4" xfId="0" applyNumberFormat="1" applyFont="1" applyFill="1" applyBorder="1" applyAlignment="1">
      <alignment horizontal="center"/>
    </xf>
    <xf numFmtId="49" fontId="9" fillId="5" borderId="9" xfId="0" applyNumberFormat="1" applyFont="1" applyFill="1" applyBorder="1" applyAlignment="1">
      <alignment horizontal="center"/>
    </xf>
    <xf numFmtId="49" fontId="6" fillId="5" borderId="5" xfId="0" applyNumberFormat="1" applyFont="1" applyFill="1" applyBorder="1" applyAlignment="1">
      <alignment horizontal="center"/>
    </xf>
    <xf numFmtId="49" fontId="4" fillId="5" borderId="8" xfId="0" applyNumberFormat="1" applyFont="1" applyFill="1" applyBorder="1" applyAlignment="1">
      <alignment horizontal="center"/>
    </xf>
    <xf numFmtId="49" fontId="6" fillId="6" borderId="18" xfId="0" applyNumberFormat="1" applyFont="1" applyFill="1" applyBorder="1" applyAlignment="1">
      <alignment horizontal="center"/>
    </xf>
    <xf numFmtId="49" fontId="6" fillId="6" borderId="19" xfId="0" applyNumberFormat="1" applyFont="1" applyFill="1" applyBorder="1" applyAlignment="1">
      <alignment horizontal="center"/>
    </xf>
    <xf numFmtId="49" fontId="3" fillId="6" borderId="19" xfId="0" applyNumberFormat="1" applyFont="1" applyFill="1" applyBorder="1" applyAlignment="1">
      <alignment horizontal="center"/>
    </xf>
    <xf numFmtId="49" fontId="6" fillId="5" borderId="8" xfId="0" applyNumberFormat="1" applyFont="1" applyFill="1" applyBorder="1" applyAlignment="1">
      <alignment horizontal="center"/>
    </xf>
    <xf numFmtId="49" fontId="21" fillId="5" borderId="4" xfId="0" applyNumberFormat="1" applyFont="1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center"/>
    </xf>
    <xf numFmtId="49" fontId="6" fillId="6" borderId="12" xfId="0" applyNumberFormat="1" applyFont="1" applyFill="1" applyBorder="1" applyAlignment="1">
      <alignment horizontal="center"/>
    </xf>
    <xf numFmtId="49" fontId="6" fillId="6" borderId="33" xfId="0" applyNumberFormat="1" applyFont="1" applyFill="1" applyBorder="1" applyAlignment="1">
      <alignment horizontal="center"/>
    </xf>
    <xf numFmtId="49" fontId="3" fillId="6" borderId="33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7" borderId="32" xfId="0" applyFont="1" applyFill="1" applyBorder="1"/>
    <xf numFmtId="49" fontId="17" fillId="7" borderId="1" xfId="0" applyNumberFormat="1" applyFont="1" applyFill="1" applyBorder="1" applyAlignment="1">
      <alignment horizontal="center"/>
    </xf>
    <xf numFmtId="0" fontId="4" fillId="7" borderId="34" xfId="0" applyFont="1" applyFill="1" applyBorder="1"/>
    <xf numFmtId="49" fontId="17" fillId="7" borderId="35" xfId="0" applyNumberFormat="1" applyFont="1" applyFill="1" applyBorder="1" applyAlignment="1">
      <alignment horizontal="center"/>
    </xf>
    <xf numFmtId="49" fontId="17" fillId="7" borderId="36" xfId="0" applyNumberFormat="1" applyFont="1" applyFill="1" applyBorder="1" applyAlignment="1">
      <alignment horizontal="center"/>
    </xf>
    <xf numFmtId="0" fontId="7" fillId="5" borderId="3" xfId="0" applyFont="1" applyFill="1" applyBorder="1" applyAlignment="1"/>
    <xf numFmtId="3" fontId="3" fillId="0" borderId="3" xfId="0" applyNumberFormat="1" applyFont="1" applyFill="1" applyBorder="1" applyAlignment="1">
      <alignment horizontal="right"/>
    </xf>
    <xf numFmtId="3" fontId="16" fillId="7" borderId="37" xfId="0" applyNumberFormat="1" applyFont="1" applyFill="1" applyBorder="1" applyAlignment="1">
      <alignment horizontal="center"/>
    </xf>
    <xf numFmtId="0" fontId="16" fillId="7" borderId="38" xfId="0" applyFont="1" applyFill="1" applyBorder="1" applyAlignment="1">
      <alignment horizontal="center"/>
    </xf>
    <xf numFmtId="49" fontId="16" fillId="7" borderId="38" xfId="0" applyNumberFormat="1" applyFont="1" applyFill="1" applyBorder="1" applyAlignment="1">
      <alignment horizontal="center"/>
    </xf>
    <xf numFmtId="3" fontId="8" fillId="5" borderId="39" xfId="0" applyNumberFormat="1" applyFont="1" applyFill="1" applyBorder="1" applyAlignment="1">
      <alignment horizontal="right"/>
    </xf>
    <xf numFmtId="3" fontId="8" fillId="0" borderId="39" xfId="0" applyNumberFormat="1" applyFont="1" applyFill="1" applyBorder="1" applyAlignment="1">
      <alignment horizontal="right"/>
    </xf>
    <xf numFmtId="3" fontId="9" fillId="0" borderId="40" xfId="0" applyNumberFormat="1" applyFont="1" applyBorder="1" applyAlignment="1">
      <alignment horizontal="right"/>
    </xf>
    <xf numFmtId="3" fontId="9" fillId="0" borderId="40" xfId="0" applyNumberFormat="1" applyFont="1" applyFill="1" applyBorder="1" applyAlignment="1">
      <alignment horizontal="right"/>
    </xf>
    <xf numFmtId="3" fontId="8" fillId="3" borderId="39" xfId="0" applyNumberFormat="1" applyFont="1" applyFill="1" applyBorder="1" applyAlignment="1">
      <alignment horizontal="right"/>
    </xf>
    <xf numFmtId="3" fontId="25" fillId="0" borderId="39" xfId="0" applyNumberFormat="1" applyFont="1" applyFill="1" applyBorder="1" applyAlignment="1">
      <alignment horizontal="right"/>
    </xf>
    <xf numFmtId="3" fontId="19" fillId="6" borderId="41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3" fontId="29" fillId="0" borderId="42" xfId="0" applyNumberFormat="1" applyFont="1" applyBorder="1" applyAlignment="1">
      <alignment horizontal="right"/>
    </xf>
    <xf numFmtId="3" fontId="29" fillId="4" borderId="43" xfId="0" applyNumberFormat="1" applyFont="1" applyFill="1" applyBorder="1" applyAlignment="1">
      <alignment horizontal="right"/>
    </xf>
    <xf numFmtId="3" fontId="4" fillId="5" borderId="6" xfId="0" applyNumberFormat="1" applyFont="1" applyFill="1" applyBorder="1" applyAlignment="1"/>
    <xf numFmtId="3" fontId="7" fillId="0" borderId="40" xfId="0" applyNumberFormat="1" applyFont="1" applyBorder="1" applyAlignment="1">
      <alignment horizontal="right"/>
    </xf>
    <xf numFmtId="0" fontId="4" fillId="8" borderId="44" xfId="0" applyFont="1" applyFill="1" applyBorder="1" applyAlignment="1">
      <alignment horizontal="center"/>
    </xf>
    <xf numFmtId="0" fontId="2" fillId="0" borderId="4" xfId="0" applyFont="1" applyBorder="1"/>
    <xf numFmtId="3" fontId="7" fillId="0" borderId="4" xfId="0" applyNumberFormat="1" applyFont="1" applyFill="1" applyBorder="1" applyAlignment="1"/>
    <xf numFmtId="3" fontId="5" fillId="3" borderId="3" xfId="0" applyNumberFormat="1" applyFont="1" applyFill="1" applyBorder="1" applyAlignment="1">
      <alignment horizontal="right"/>
    </xf>
    <xf numFmtId="0" fontId="41" fillId="0" borderId="0" xfId="0" applyFont="1"/>
    <xf numFmtId="49" fontId="39" fillId="0" borderId="0" xfId="0" applyNumberFormat="1" applyFont="1" applyBorder="1" applyAlignment="1">
      <alignment vertical="center"/>
    </xf>
    <xf numFmtId="3" fontId="7" fillId="5" borderId="30" xfId="0" applyNumberFormat="1" applyFont="1" applyFill="1" applyBorder="1" applyAlignment="1"/>
    <xf numFmtId="3" fontId="3" fillId="0" borderId="7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26" xfId="0" applyFont="1" applyFill="1" applyBorder="1" applyAlignment="1"/>
    <xf numFmtId="3" fontId="7" fillId="0" borderId="14" xfId="0" applyNumberFormat="1" applyFont="1" applyFill="1" applyBorder="1" applyAlignment="1"/>
    <xf numFmtId="3" fontId="5" fillId="0" borderId="6" xfId="0" applyNumberFormat="1" applyFont="1" applyFill="1" applyBorder="1" applyAlignment="1"/>
    <xf numFmtId="0" fontId="5" fillId="0" borderId="4" xfId="0" applyFont="1" applyFill="1" applyBorder="1" applyAlignment="1">
      <alignment horizontal="center"/>
    </xf>
    <xf numFmtId="0" fontId="0" fillId="0" borderId="4" xfId="0" applyBorder="1"/>
    <xf numFmtId="0" fontId="5" fillId="0" borderId="4" xfId="0" applyFont="1" applyBorder="1" applyAlignment="1">
      <alignment horizontal="center"/>
    </xf>
    <xf numFmtId="0" fontId="5" fillId="0" borderId="7" xfId="0" applyFont="1" applyFill="1" applyBorder="1"/>
    <xf numFmtId="3" fontId="5" fillId="0" borderId="4" xfId="0" applyNumberFormat="1" applyFont="1" applyFill="1" applyBorder="1" applyAlignment="1"/>
    <xf numFmtId="0" fontId="5" fillId="0" borderId="1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3" fontId="3" fillId="3" borderId="11" xfId="0" applyNumberFormat="1" applyFont="1" applyFill="1" applyBorder="1"/>
    <xf numFmtId="49" fontId="5" fillId="3" borderId="17" xfId="0" applyNumberFormat="1" applyFont="1" applyFill="1" applyBorder="1"/>
    <xf numFmtId="0" fontId="2" fillId="0" borderId="45" xfId="0" applyFont="1" applyBorder="1" applyAlignment="1">
      <alignment horizontal="center"/>
    </xf>
    <xf numFmtId="3" fontId="7" fillId="5" borderId="46" xfId="0" applyNumberFormat="1" applyFont="1" applyFill="1" applyBorder="1" applyAlignment="1"/>
    <xf numFmtId="3" fontId="7" fillId="5" borderId="47" xfId="0" applyNumberFormat="1" applyFont="1" applyFill="1" applyBorder="1" applyAlignment="1"/>
    <xf numFmtId="3" fontId="7" fillId="0" borderId="3" xfId="0" applyNumberFormat="1" applyFont="1" applyFill="1" applyBorder="1" applyAlignment="1"/>
    <xf numFmtId="3" fontId="7" fillId="0" borderId="7" xfId="0" applyNumberFormat="1" applyFont="1" applyFill="1" applyBorder="1" applyAlignment="1"/>
    <xf numFmtId="0" fontId="2" fillId="0" borderId="48" xfId="0" applyFont="1" applyBorder="1" applyAlignment="1">
      <alignment horizontal="center"/>
    </xf>
    <xf numFmtId="0" fontId="4" fillId="0" borderId="4" xfId="0" applyFont="1" applyFill="1" applyBorder="1" applyAlignment="1"/>
    <xf numFmtId="0" fontId="0" fillId="0" borderId="4" xfId="0" applyBorder="1" applyAlignment="1">
      <alignment horizontal="center"/>
    </xf>
    <xf numFmtId="3" fontId="5" fillId="3" borderId="6" xfId="0" applyNumberFormat="1" applyFont="1" applyFill="1" applyBorder="1"/>
    <xf numFmtId="0" fontId="21" fillId="0" borderId="8" xfId="0" applyFont="1" applyFill="1" applyBorder="1" applyAlignment="1">
      <alignment horizontal="center"/>
    </xf>
    <xf numFmtId="3" fontId="7" fillId="2" borderId="28" xfId="0" applyNumberFormat="1" applyFont="1" applyFill="1" applyBorder="1" applyAlignment="1"/>
    <xf numFmtId="49" fontId="21" fillId="0" borderId="8" xfId="1" applyNumberFormat="1" applyFont="1" applyFill="1" applyBorder="1" applyAlignment="1">
      <alignment horizontal="center" wrapText="1"/>
    </xf>
    <xf numFmtId="0" fontId="23" fillId="0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3" fillId="3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5" fillId="0" borderId="7" xfId="0" applyNumberFormat="1" applyFont="1" applyFill="1" applyBorder="1"/>
    <xf numFmtId="3" fontId="8" fillId="2" borderId="28" xfId="0" applyNumberFormat="1" applyFont="1" applyFill="1" applyBorder="1" applyAlignment="1"/>
    <xf numFmtId="3" fontId="7" fillId="0" borderId="32" xfId="0" applyNumberFormat="1" applyFont="1" applyFill="1" applyBorder="1" applyAlignment="1"/>
    <xf numFmtId="3" fontId="7" fillId="2" borderId="29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/>
    <xf numFmtId="0" fontId="42" fillId="7" borderId="49" xfId="0" applyFont="1" applyFill="1" applyBorder="1" applyAlignment="1">
      <alignment horizontal="center"/>
    </xf>
    <xf numFmtId="49" fontId="42" fillId="7" borderId="50" xfId="0" applyNumberFormat="1" applyFont="1" applyFill="1" applyBorder="1" applyAlignment="1">
      <alignment horizontal="center"/>
    </xf>
    <xf numFmtId="0" fontId="42" fillId="7" borderId="32" xfId="0" applyFont="1" applyFill="1" applyBorder="1" applyAlignment="1">
      <alignment horizontal="center"/>
    </xf>
    <xf numFmtId="49" fontId="42" fillId="7" borderId="0" xfId="0" applyNumberFormat="1" applyFont="1" applyFill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0" fillId="0" borderId="8" xfId="0" applyFont="1" applyFill="1" applyBorder="1"/>
    <xf numFmtId="3" fontId="42" fillId="0" borderId="51" xfId="0" applyNumberFormat="1" applyFont="1" applyFill="1" applyBorder="1" applyAlignment="1">
      <alignment horizontal="right"/>
    </xf>
    <xf numFmtId="3" fontId="42" fillId="0" borderId="51" xfId="0" applyNumberFormat="1" applyFont="1" applyFill="1" applyBorder="1" applyAlignment="1"/>
    <xf numFmtId="0" fontId="42" fillId="0" borderId="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3" xfId="0" applyBorder="1"/>
    <xf numFmtId="3" fontId="4" fillId="5" borderId="14" xfId="0" applyNumberFormat="1" applyFont="1" applyFill="1" applyBorder="1" applyAlignment="1"/>
    <xf numFmtId="0" fontId="2" fillId="0" borderId="40" xfId="0" applyFont="1" applyBorder="1"/>
    <xf numFmtId="3" fontId="4" fillId="5" borderId="51" xfId="0" applyNumberFormat="1" applyFont="1" applyFill="1" applyBorder="1" applyAlignment="1"/>
    <xf numFmtId="3" fontId="7" fillId="5" borderId="52" xfId="0" applyNumberFormat="1" applyFont="1" applyFill="1" applyBorder="1" applyAlignment="1"/>
    <xf numFmtId="3" fontId="5" fillId="0" borderId="3" xfId="0" applyNumberFormat="1" applyFont="1" applyFill="1" applyBorder="1" applyAlignment="1"/>
    <xf numFmtId="0" fontId="46" fillId="0" borderId="0" xfId="0" applyFont="1"/>
    <xf numFmtId="0" fontId="44" fillId="0" borderId="0" xfId="0" applyFont="1"/>
    <xf numFmtId="3" fontId="10" fillId="9" borderId="53" xfId="0" applyNumberFormat="1" applyFont="1" applyFill="1" applyBorder="1" applyAlignment="1"/>
    <xf numFmtId="3" fontId="10" fillId="9" borderId="54" xfId="0" applyNumberFormat="1" applyFont="1" applyFill="1" applyBorder="1" applyAlignment="1"/>
    <xf numFmtId="3" fontId="10" fillId="9" borderId="55" xfId="0" applyNumberFormat="1" applyFont="1" applyFill="1" applyBorder="1" applyAlignment="1"/>
    <xf numFmtId="0" fontId="10" fillId="9" borderId="56" xfId="0" applyFont="1" applyFill="1" applyBorder="1" applyAlignment="1">
      <alignment horizontal="left" vertical="center"/>
    </xf>
    <xf numFmtId="0" fontId="11" fillId="9" borderId="57" xfId="0" applyFont="1" applyFill="1" applyBorder="1" applyAlignment="1">
      <alignment vertical="center"/>
    </xf>
    <xf numFmtId="0" fontId="4" fillId="9" borderId="57" xfId="0" applyFont="1" applyFill="1" applyBorder="1" applyAlignment="1"/>
    <xf numFmtId="0" fontId="4" fillId="9" borderId="58" xfId="0" applyFont="1" applyFill="1" applyBorder="1" applyAlignment="1"/>
    <xf numFmtId="3" fontId="10" fillId="9" borderId="59" xfId="0" applyNumberFormat="1" applyFont="1" applyFill="1" applyBorder="1" applyAlignment="1"/>
    <xf numFmtId="3" fontId="10" fillId="10" borderId="55" xfId="0" applyNumberFormat="1" applyFont="1" applyFill="1" applyBorder="1" applyAlignment="1"/>
    <xf numFmtId="49" fontId="7" fillId="2" borderId="5" xfId="0" applyNumberFormat="1" applyFont="1" applyFill="1" applyBorder="1" applyAlignment="1">
      <alignment horizontal="left"/>
    </xf>
    <xf numFmtId="0" fontId="8" fillId="2" borderId="25" xfId="0" applyFont="1" applyFill="1" applyBorder="1"/>
    <xf numFmtId="3" fontId="3" fillId="2" borderId="5" xfId="0" applyNumberFormat="1" applyFont="1" applyFill="1" applyBorder="1"/>
    <xf numFmtId="49" fontId="0" fillId="0" borderId="0" xfId="0" applyNumberFormat="1"/>
    <xf numFmtId="49" fontId="11" fillId="9" borderId="57" xfId="0" applyNumberFormat="1" applyFont="1" applyFill="1" applyBorder="1" applyAlignment="1">
      <alignment vertical="center"/>
    </xf>
    <xf numFmtId="3" fontId="10" fillId="9" borderId="60" xfId="0" applyNumberFormat="1" applyFont="1" applyFill="1" applyBorder="1" applyAlignment="1"/>
    <xf numFmtId="0" fontId="2" fillId="0" borderId="5" xfId="0" applyFont="1" applyFill="1" applyBorder="1"/>
    <xf numFmtId="0" fontId="2" fillId="0" borderId="5" xfId="0" applyFont="1" applyBorder="1"/>
    <xf numFmtId="0" fontId="2" fillId="0" borderId="61" xfId="0" applyFont="1" applyBorder="1" applyAlignment="1">
      <alignment horizontal="center"/>
    </xf>
    <xf numFmtId="3" fontId="10" fillId="9" borderId="32" xfId="0" applyNumberFormat="1" applyFont="1" applyFill="1" applyBorder="1" applyAlignment="1"/>
    <xf numFmtId="3" fontId="10" fillId="9" borderId="28" xfId="0" applyNumberFormat="1" applyFont="1" applyFill="1" applyBorder="1" applyAlignment="1"/>
    <xf numFmtId="3" fontId="7" fillId="2" borderId="27" xfId="0" applyNumberFormat="1" applyFont="1" applyFill="1" applyBorder="1" applyAlignment="1">
      <alignment horizontal="right"/>
    </xf>
    <xf numFmtId="3" fontId="5" fillId="0" borderId="48" xfId="0" applyNumberFormat="1" applyFont="1" applyFill="1" applyBorder="1" applyAlignment="1">
      <alignment horizontal="right"/>
    </xf>
    <xf numFmtId="3" fontId="3" fillId="2" borderId="2" xfId="0" applyNumberFormat="1" applyFont="1" applyFill="1" applyBorder="1"/>
    <xf numFmtId="3" fontId="5" fillId="0" borderId="16" xfId="0" applyNumberFormat="1" applyFont="1" applyFill="1" applyBorder="1" applyAlignment="1"/>
    <xf numFmtId="0" fontId="4" fillId="0" borderId="26" xfId="2" applyFont="1" applyBorder="1"/>
    <xf numFmtId="3" fontId="3" fillId="2" borderId="2" xfId="0" applyNumberFormat="1" applyFont="1" applyFill="1" applyBorder="1" applyAlignment="1">
      <alignment horizontal="right"/>
    </xf>
    <xf numFmtId="3" fontId="5" fillId="0" borderId="62" xfId="0" applyNumberFormat="1" applyFont="1" applyFill="1" applyBorder="1" applyAlignment="1">
      <alignment horizontal="right"/>
    </xf>
    <xf numFmtId="3" fontId="7" fillId="2" borderId="16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3" fontId="5" fillId="0" borderId="2" xfId="0" applyNumberFormat="1" applyFont="1" applyFill="1" applyBorder="1"/>
    <xf numFmtId="3" fontId="5" fillId="0" borderId="14" xfId="0" applyNumberFormat="1" applyFont="1" applyFill="1" applyBorder="1"/>
    <xf numFmtId="3" fontId="5" fillId="0" borderId="40" xfId="0" applyNumberFormat="1" applyFont="1" applyFill="1" applyBorder="1" applyAlignment="1">
      <alignment horizontal="right"/>
    </xf>
    <xf numFmtId="0" fontId="5" fillId="3" borderId="7" xfId="0" applyFont="1" applyFill="1" applyBorder="1"/>
    <xf numFmtId="3" fontId="8" fillId="0" borderId="10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0" fontId="7" fillId="2" borderId="9" xfId="0" applyFont="1" applyFill="1" applyBorder="1"/>
    <xf numFmtId="3" fontId="7" fillId="2" borderId="4" xfId="0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>
      <alignment horizontal="right"/>
    </xf>
    <xf numFmtId="3" fontId="7" fillId="2" borderId="29" xfId="0" applyNumberFormat="1" applyFont="1" applyFill="1" applyBorder="1"/>
    <xf numFmtId="3" fontId="7" fillId="2" borderId="29" xfId="0" applyNumberFormat="1" applyFont="1" applyFill="1" applyBorder="1" applyAlignment="1"/>
    <xf numFmtId="3" fontId="7" fillId="2" borderId="3" xfId="0" applyNumberFormat="1" applyFont="1" applyFill="1" applyBorder="1" applyAlignment="1"/>
    <xf numFmtId="3" fontId="7" fillId="2" borderId="4" xfId="0" applyNumberFormat="1" applyFont="1" applyFill="1" applyBorder="1" applyAlignment="1"/>
    <xf numFmtId="0" fontId="49" fillId="0" borderId="0" xfId="0" applyFont="1"/>
    <xf numFmtId="0" fontId="23" fillId="0" borderId="4" xfId="0" applyFont="1" applyFill="1" applyBorder="1" applyAlignment="1">
      <alignment horizontal="center"/>
    </xf>
    <xf numFmtId="3" fontId="8" fillId="5" borderId="4" xfId="0" applyNumberFormat="1" applyFont="1" applyFill="1" applyBorder="1" applyAlignment="1">
      <alignment horizontal="right"/>
    </xf>
    <xf numFmtId="3" fontId="8" fillId="5" borderId="16" xfId="0" applyNumberFormat="1" applyFont="1" applyFill="1" applyBorder="1" applyAlignment="1">
      <alignment horizontal="right"/>
    </xf>
    <xf numFmtId="3" fontId="8" fillId="5" borderId="28" xfId="0" applyNumberFormat="1" applyFont="1" applyFill="1" applyBorder="1" applyAlignment="1">
      <alignment horizontal="right"/>
    </xf>
    <xf numFmtId="3" fontId="2" fillId="0" borderId="4" xfId="0" applyNumberFormat="1" applyFont="1" applyBorder="1"/>
    <xf numFmtId="3" fontId="7" fillId="5" borderId="49" xfId="0" applyNumberFormat="1" applyFont="1" applyFill="1" applyBorder="1" applyAlignment="1"/>
    <xf numFmtId="3" fontId="7" fillId="5" borderId="63" xfId="0" applyNumberFormat="1" applyFont="1" applyFill="1" applyBorder="1" applyAlignment="1"/>
    <xf numFmtId="3" fontId="7" fillId="5" borderId="64" xfId="0" applyNumberFormat="1" applyFont="1" applyFill="1" applyBorder="1" applyAlignment="1"/>
    <xf numFmtId="49" fontId="35" fillId="5" borderId="4" xfId="0" applyNumberFormat="1" applyFont="1" applyFill="1" applyBorder="1" applyAlignment="1"/>
    <xf numFmtId="3" fontId="7" fillId="5" borderId="4" xfId="0" applyNumberFormat="1" applyFont="1" applyFill="1" applyBorder="1" applyAlignment="1">
      <alignment horizontal="right"/>
    </xf>
    <xf numFmtId="0" fontId="35" fillId="5" borderId="4" xfId="0" applyFont="1" applyFill="1" applyBorder="1" applyAlignment="1"/>
    <xf numFmtId="0" fontId="2" fillId="0" borderId="4" xfId="0" applyFont="1" applyFill="1" applyBorder="1"/>
    <xf numFmtId="3" fontId="8" fillId="5" borderId="3" xfId="0" applyNumberFormat="1" applyFont="1" applyFill="1" applyBorder="1" applyAlignment="1">
      <alignment horizontal="right"/>
    </xf>
    <xf numFmtId="0" fontId="2" fillId="0" borderId="7" xfId="0" applyFont="1" applyBorder="1"/>
    <xf numFmtId="3" fontId="7" fillId="5" borderId="7" xfId="0" applyNumberFormat="1" applyFont="1" applyFill="1" applyBorder="1" applyAlignment="1">
      <alignment horizontal="right"/>
    </xf>
    <xf numFmtId="3" fontId="10" fillId="9" borderId="58" xfId="0" applyNumberFormat="1" applyFont="1" applyFill="1" applyBorder="1" applyAlignment="1"/>
    <xf numFmtId="3" fontId="7" fillId="0" borderId="0" xfId="0" applyNumberFormat="1" applyFont="1" applyFill="1" applyBorder="1" applyAlignment="1">
      <alignment horizontal="right"/>
    </xf>
    <xf numFmtId="3" fontId="7" fillId="5" borderId="3" xfId="0" applyNumberFormat="1" applyFont="1" applyFill="1" applyBorder="1" applyAlignment="1">
      <alignment horizontal="right"/>
    </xf>
    <xf numFmtId="0" fontId="2" fillId="0" borderId="3" xfId="0" applyFont="1" applyBorder="1"/>
    <xf numFmtId="3" fontId="7" fillId="5" borderId="40" xfId="0" applyNumberFormat="1" applyFont="1" applyFill="1" applyBorder="1" applyAlignment="1"/>
    <xf numFmtId="3" fontId="7" fillId="5" borderId="29" xfId="0" applyNumberFormat="1" applyFont="1" applyFill="1" applyBorder="1" applyAlignment="1">
      <alignment horizontal="right"/>
    </xf>
    <xf numFmtId="3" fontId="7" fillId="5" borderId="2" xfId="0" applyNumberFormat="1" applyFont="1" applyFill="1" applyBorder="1" applyAlignment="1">
      <alignment horizontal="right"/>
    </xf>
    <xf numFmtId="3" fontId="7" fillId="5" borderId="27" xfId="0" applyNumberFormat="1" applyFont="1" applyFill="1" applyBorder="1" applyAlignment="1">
      <alignment horizontal="right"/>
    </xf>
    <xf numFmtId="3" fontId="7" fillId="5" borderId="28" xfId="0" applyNumberFormat="1" applyFont="1" applyFill="1" applyBorder="1" applyAlignment="1"/>
    <xf numFmtId="0" fontId="23" fillId="5" borderId="47" xfId="0" applyFont="1" applyFill="1" applyBorder="1" applyAlignment="1">
      <alignment horizontal="center"/>
    </xf>
    <xf numFmtId="0" fontId="35" fillId="5" borderId="65" xfId="0" applyFont="1" applyFill="1" applyBorder="1" applyAlignment="1"/>
    <xf numFmtId="3" fontId="25" fillId="0" borderId="29" xfId="0" applyNumberFormat="1" applyFont="1" applyFill="1" applyBorder="1" applyAlignment="1">
      <alignment horizontal="right"/>
    </xf>
    <xf numFmtId="3" fontId="25" fillId="0" borderId="27" xfId="0" applyNumberFormat="1" applyFont="1" applyFill="1" applyBorder="1" applyAlignment="1">
      <alignment horizontal="right"/>
    </xf>
    <xf numFmtId="0" fontId="46" fillId="0" borderId="29" xfId="0" applyFont="1" applyBorder="1"/>
    <xf numFmtId="3" fontId="25" fillId="0" borderId="28" xfId="0" applyNumberFormat="1" applyFont="1" applyFill="1" applyBorder="1" applyAlignment="1">
      <alignment horizontal="right"/>
    </xf>
    <xf numFmtId="3" fontId="25" fillId="0" borderId="51" xfId="0" applyNumberFormat="1" applyFont="1" applyFill="1" applyBorder="1" applyAlignment="1">
      <alignment horizontal="right"/>
    </xf>
    <xf numFmtId="3" fontId="46" fillId="0" borderId="29" xfId="0" applyNumberFormat="1" applyFont="1" applyBorder="1"/>
    <xf numFmtId="3" fontId="44" fillId="0" borderId="0" xfId="0" applyNumberFormat="1" applyFont="1"/>
    <xf numFmtId="0" fontId="2" fillId="0" borderId="12" xfId="0" applyFont="1" applyBorder="1" applyAlignment="1">
      <alignment horizontal="center"/>
    </xf>
    <xf numFmtId="3" fontId="8" fillId="0" borderId="5" xfId="0" applyNumberFormat="1" applyFont="1" applyFill="1" applyBorder="1" applyAlignment="1">
      <alignment horizontal="right"/>
    </xf>
    <xf numFmtId="0" fontId="35" fillId="5" borderId="39" xfId="0" applyFont="1" applyFill="1" applyBorder="1" applyAlignment="1"/>
    <xf numFmtId="3" fontId="8" fillId="5" borderId="29" xfId="0" applyNumberFormat="1" applyFont="1" applyFill="1" applyBorder="1" applyAlignment="1">
      <alignment horizontal="right"/>
    </xf>
    <xf numFmtId="3" fontId="8" fillId="5" borderId="5" xfId="0" applyNumberFormat="1" applyFont="1" applyFill="1" applyBorder="1" applyAlignment="1">
      <alignment horizontal="right"/>
    </xf>
    <xf numFmtId="3" fontId="8" fillId="5" borderId="27" xfId="0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0" fontId="0" fillId="5" borderId="7" xfId="0" applyFill="1" applyBorder="1"/>
    <xf numFmtId="0" fontId="4" fillId="5" borderId="7" xfId="0" applyFont="1" applyFill="1" applyBorder="1" applyAlignment="1"/>
    <xf numFmtId="3" fontId="25" fillId="0" borderId="66" xfId="0" applyNumberFormat="1" applyFont="1" applyFill="1" applyBorder="1" applyAlignment="1">
      <alignment horizontal="right"/>
    </xf>
    <xf numFmtId="3" fontId="25" fillId="0" borderId="29" xfId="0" applyNumberFormat="1" applyFont="1" applyFill="1" applyBorder="1"/>
    <xf numFmtId="3" fontId="25" fillId="0" borderId="27" xfId="0" applyNumberFormat="1" applyFont="1" applyFill="1" applyBorder="1"/>
    <xf numFmtId="3" fontId="25" fillId="0" borderId="0" xfId="0" applyNumberFormat="1" applyFont="1" applyFill="1" applyBorder="1" applyAlignment="1">
      <alignment horizontal="right"/>
    </xf>
    <xf numFmtId="49" fontId="10" fillId="9" borderId="57" xfId="0" applyNumberFormat="1" applyFont="1" applyFill="1" applyBorder="1" applyAlignment="1">
      <alignment vertical="center"/>
    </xf>
    <xf numFmtId="0" fontId="28" fillId="9" borderId="57" xfId="0" applyFont="1" applyFill="1" applyBorder="1" applyAlignment="1"/>
    <xf numFmtId="0" fontId="50" fillId="0" borderId="0" xfId="0" applyFont="1"/>
    <xf numFmtId="0" fontId="44" fillId="5" borderId="47" xfId="0" applyFont="1" applyFill="1" applyBorder="1"/>
    <xf numFmtId="0" fontId="44" fillId="5" borderId="52" xfId="0" applyFont="1" applyFill="1" applyBorder="1"/>
    <xf numFmtId="0" fontId="51" fillId="0" borderId="29" xfId="0" applyFont="1" applyBorder="1"/>
    <xf numFmtId="3" fontId="25" fillId="0" borderId="66" xfId="0" applyNumberFormat="1" applyFont="1" applyFill="1" applyBorder="1"/>
    <xf numFmtId="3" fontId="46" fillId="0" borderId="0" xfId="0" applyNumberFormat="1" applyFont="1"/>
    <xf numFmtId="3" fontId="10" fillId="9" borderId="49" xfId="0" applyNumberFormat="1" applyFont="1" applyFill="1" applyBorder="1" applyAlignment="1"/>
    <xf numFmtId="3" fontId="10" fillId="9" borderId="64" xfId="0" applyNumberFormat="1" applyFont="1" applyFill="1" applyBorder="1" applyAlignment="1"/>
    <xf numFmtId="3" fontId="8" fillId="2" borderId="29" xfId="0" applyNumberFormat="1" applyFont="1" applyFill="1" applyBorder="1"/>
    <xf numFmtId="3" fontId="25" fillId="0" borderId="29" xfId="0" applyNumberFormat="1" applyFont="1" applyFill="1" applyBorder="1" applyAlignment="1"/>
    <xf numFmtId="0" fontId="35" fillId="5" borderId="5" xfId="0" applyFont="1" applyFill="1" applyBorder="1" applyAlignment="1"/>
    <xf numFmtId="0" fontId="4" fillId="5" borderId="30" xfId="0" applyFont="1" applyFill="1" applyBorder="1" applyAlignment="1"/>
    <xf numFmtId="0" fontId="8" fillId="2" borderId="7" xfId="0" applyFont="1" applyFill="1" applyBorder="1"/>
    <xf numFmtId="0" fontId="4" fillId="0" borderId="7" xfId="0" applyFont="1" applyFill="1" applyBorder="1" applyAlignment="1"/>
    <xf numFmtId="0" fontId="5" fillId="3" borderId="13" xfId="0" applyFont="1" applyFill="1" applyBorder="1"/>
    <xf numFmtId="0" fontId="35" fillId="5" borderId="7" xfId="0" applyFont="1" applyFill="1" applyBorder="1" applyAlignment="1"/>
    <xf numFmtId="0" fontId="4" fillId="5" borderId="52" xfId="0" applyFont="1" applyFill="1" applyBorder="1" applyAlignment="1"/>
    <xf numFmtId="3" fontId="7" fillId="5" borderId="67" xfId="0" applyNumberFormat="1" applyFont="1" applyFill="1" applyBorder="1" applyAlignment="1"/>
    <xf numFmtId="49" fontId="35" fillId="5" borderId="68" xfId="0" applyNumberFormat="1" applyFont="1" applyFill="1" applyBorder="1" applyAlignment="1"/>
    <xf numFmtId="0" fontId="7" fillId="2" borderId="4" xfId="0" applyFont="1" applyFill="1" applyBorder="1" applyAlignment="1"/>
    <xf numFmtId="0" fontId="23" fillId="5" borderId="4" xfId="0" applyFont="1" applyFill="1" applyBorder="1" applyAlignment="1"/>
    <xf numFmtId="0" fontId="2" fillId="0" borderId="2" xfId="0" applyFont="1" applyFill="1" applyBorder="1" applyAlignment="1">
      <alignment horizontal="center"/>
    </xf>
    <xf numFmtId="3" fontId="7" fillId="5" borderId="46" xfId="0" applyNumberFormat="1" applyFont="1" applyFill="1" applyBorder="1" applyAlignment="1">
      <alignment horizontal="right"/>
    </xf>
    <xf numFmtId="3" fontId="7" fillId="5" borderId="47" xfId="0" applyNumberFormat="1" applyFont="1" applyFill="1" applyBorder="1" applyAlignment="1">
      <alignment horizontal="right"/>
    </xf>
    <xf numFmtId="3" fontId="7" fillId="5" borderId="52" xfId="0" applyNumberFormat="1" applyFont="1" applyFill="1" applyBorder="1" applyAlignment="1">
      <alignment horizontal="right"/>
    </xf>
    <xf numFmtId="3" fontId="8" fillId="5" borderId="52" xfId="0" applyNumberFormat="1" applyFont="1" applyFill="1" applyBorder="1" applyAlignment="1"/>
    <xf numFmtId="0" fontId="5" fillId="0" borderId="7" xfId="0" applyFont="1" applyFill="1" applyBorder="1" applyAlignment="1"/>
    <xf numFmtId="3" fontId="7" fillId="2" borderId="32" xfId="0" applyNumberFormat="1" applyFont="1" applyFill="1" applyBorder="1" applyAlignment="1">
      <alignment horizontal="right"/>
    </xf>
    <xf numFmtId="3" fontId="3" fillId="3" borderId="14" xfId="0" applyNumberFormat="1" applyFont="1" applyFill="1" applyBorder="1"/>
    <xf numFmtId="3" fontId="26" fillId="5" borderId="29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18" fillId="5" borderId="4" xfId="0" applyFont="1" applyFill="1" applyBorder="1" applyAlignment="1"/>
    <xf numFmtId="0" fontId="48" fillId="5" borderId="65" xfId="0" applyFont="1" applyFill="1" applyBorder="1"/>
    <xf numFmtId="0" fontId="23" fillId="5" borderId="9" xfId="0" applyFont="1" applyFill="1" applyBorder="1"/>
    <xf numFmtId="0" fontId="2" fillId="0" borderId="69" xfId="0" applyFont="1" applyBorder="1" applyAlignment="1">
      <alignment horizontal="center"/>
    </xf>
    <xf numFmtId="3" fontId="10" fillId="9" borderId="63" xfId="0" applyNumberFormat="1" applyFont="1" applyFill="1" applyBorder="1" applyAlignment="1"/>
    <xf numFmtId="0" fontId="35" fillId="5" borderId="30" xfId="0" applyFont="1" applyFill="1" applyBorder="1" applyAlignment="1"/>
    <xf numFmtId="0" fontId="8" fillId="2" borderId="30" xfId="0" applyFont="1" applyFill="1" applyBorder="1"/>
    <xf numFmtId="3" fontId="8" fillId="0" borderId="11" xfId="0" applyNumberFormat="1" applyFont="1" applyFill="1" applyBorder="1" applyAlignment="1">
      <alignment horizontal="right"/>
    </xf>
    <xf numFmtId="3" fontId="8" fillId="0" borderId="70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 horizontal="right"/>
    </xf>
    <xf numFmtId="0" fontId="4" fillId="0" borderId="33" xfId="0" applyFont="1" applyBorder="1" applyAlignment="1">
      <alignment horizontal="center"/>
    </xf>
    <xf numFmtId="0" fontId="42" fillId="0" borderId="4" xfId="0" applyFont="1" applyFill="1" applyBorder="1" applyAlignment="1">
      <alignment horizontal="left"/>
    </xf>
    <xf numFmtId="0" fontId="4" fillId="0" borderId="12" xfId="0" applyFont="1" applyFill="1" applyBorder="1" applyAlignment="1"/>
    <xf numFmtId="0" fontId="23" fillId="5" borderId="8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right"/>
    </xf>
    <xf numFmtId="49" fontId="35" fillId="5" borderId="7" xfId="0" applyNumberFormat="1" applyFont="1" applyFill="1" applyBorder="1" applyAlignment="1"/>
    <xf numFmtId="0" fontId="2" fillId="0" borderId="13" xfId="0" applyFont="1" applyBorder="1"/>
    <xf numFmtId="3" fontId="8" fillId="5" borderId="10" xfId="0" applyNumberFormat="1" applyFont="1" applyFill="1" applyBorder="1" applyAlignment="1">
      <alignment horizontal="right"/>
    </xf>
    <xf numFmtId="3" fontId="8" fillId="5" borderId="51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5" borderId="70" xfId="0" applyNumberFormat="1" applyFont="1" applyFill="1" applyBorder="1" applyAlignment="1">
      <alignment horizontal="right"/>
    </xf>
    <xf numFmtId="3" fontId="2" fillId="0" borderId="12" xfId="0" applyNumberFormat="1" applyFont="1" applyBorder="1"/>
    <xf numFmtId="3" fontId="7" fillId="0" borderId="40" xfId="0" applyNumberFormat="1" applyFont="1" applyFill="1" applyBorder="1" applyAlignment="1"/>
    <xf numFmtId="0" fontId="0" fillId="0" borderId="40" xfId="0" applyBorder="1"/>
    <xf numFmtId="3" fontId="8" fillId="2" borderId="27" xfId="0" applyNumberFormat="1" applyFont="1" applyFill="1" applyBorder="1"/>
    <xf numFmtId="49" fontId="4" fillId="7" borderId="0" xfId="0" applyNumberFormat="1" applyFont="1" applyFill="1" applyBorder="1"/>
    <xf numFmtId="49" fontId="19" fillId="5" borderId="17" xfId="0" applyNumberFormat="1" applyFont="1" applyFill="1" applyBorder="1"/>
    <xf numFmtId="49" fontId="8" fillId="3" borderId="17" xfId="0" applyNumberFormat="1" applyFont="1" applyFill="1" applyBorder="1"/>
    <xf numFmtId="49" fontId="25" fillId="3" borderId="17" xfId="0" applyNumberFormat="1" applyFont="1" applyFill="1" applyBorder="1"/>
    <xf numFmtId="49" fontId="19" fillId="5" borderId="24" xfId="0" applyNumberFormat="1" applyFont="1" applyFill="1" applyBorder="1"/>
    <xf numFmtId="49" fontId="4" fillId="0" borderId="24" xfId="0" applyNumberFormat="1" applyFont="1" applyBorder="1"/>
    <xf numFmtId="49" fontId="8" fillId="3" borderId="24" xfId="0" applyNumberFormat="1" applyFont="1" applyFill="1" applyBorder="1"/>
    <xf numFmtId="49" fontId="20" fillId="0" borderId="24" xfId="0" applyNumberFormat="1" applyFont="1" applyBorder="1"/>
    <xf numFmtId="49" fontId="4" fillId="3" borderId="17" xfId="0" applyNumberFormat="1" applyFont="1" applyFill="1" applyBorder="1"/>
    <xf numFmtId="49" fontId="27" fillId="6" borderId="71" xfId="0" applyNumberFormat="1" applyFont="1" applyFill="1" applyBorder="1"/>
    <xf numFmtId="49" fontId="4" fillId="0" borderId="0" xfId="0" applyNumberFormat="1" applyFont="1"/>
    <xf numFmtId="49" fontId="4" fillId="0" borderId="0" xfId="0" applyNumberFormat="1" applyFont="1" applyFill="1" applyBorder="1"/>
    <xf numFmtId="49" fontId="18" fillId="0" borderId="0" xfId="0" applyNumberFormat="1" applyFont="1" applyFill="1" applyBorder="1"/>
    <xf numFmtId="49" fontId="20" fillId="3" borderId="17" xfId="0" applyNumberFormat="1" applyFont="1" applyFill="1" applyBorder="1"/>
    <xf numFmtId="0" fontId="28" fillId="0" borderId="7" xfId="0" applyFont="1" applyFill="1" applyBorder="1"/>
    <xf numFmtId="49" fontId="6" fillId="6" borderId="1" xfId="0" applyNumberFormat="1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49" fontId="27" fillId="6" borderId="0" xfId="0" applyNumberFormat="1" applyFont="1" applyFill="1" applyBorder="1"/>
    <xf numFmtId="49" fontId="6" fillId="6" borderId="16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3" fontId="5" fillId="3" borderId="4" xfId="0" applyNumberFormat="1" applyFont="1" applyFill="1" applyBorder="1"/>
    <xf numFmtId="3" fontId="7" fillId="0" borderId="7" xfId="0" applyNumberFormat="1" applyFont="1" applyFill="1" applyBorder="1" applyAlignment="1">
      <alignment horizontal="right"/>
    </xf>
    <xf numFmtId="0" fontId="0" fillId="5" borderId="0" xfId="0" applyFill="1" applyBorder="1"/>
    <xf numFmtId="49" fontId="27" fillId="3" borderId="7" xfId="0" applyNumberFormat="1" applyFont="1" applyFill="1" applyBorder="1"/>
    <xf numFmtId="49" fontId="15" fillId="0" borderId="0" xfId="0" applyNumberFormat="1" applyFont="1" applyBorder="1" applyAlignment="1">
      <alignment horizontal="left"/>
    </xf>
    <xf numFmtId="49" fontId="52" fillId="0" borderId="0" xfId="0" applyNumberFormat="1" applyFont="1" applyBorder="1" applyAlignment="1">
      <alignment horizontal="left"/>
    </xf>
    <xf numFmtId="49" fontId="34" fillId="3" borderId="17" xfId="0" applyNumberFormat="1" applyFont="1" applyFill="1" applyBorder="1"/>
    <xf numFmtId="49" fontId="9" fillId="3" borderId="17" xfId="0" applyNumberFormat="1" applyFont="1" applyFill="1" applyBorder="1"/>
    <xf numFmtId="49" fontId="25" fillId="0" borderId="17" xfId="0" applyNumberFormat="1" applyFont="1" applyBorder="1"/>
    <xf numFmtId="49" fontId="9" fillId="0" borderId="17" xfId="0" applyNumberFormat="1" applyFont="1" applyBorder="1"/>
    <xf numFmtId="49" fontId="9" fillId="0" borderId="0" xfId="0" applyNumberFormat="1" applyFont="1" applyBorder="1"/>
    <xf numFmtId="49" fontId="25" fillId="0" borderId="0" xfId="0" applyNumberFormat="1" applyFont="1" applyBorder="1"/>
    <xf numFmtId="49" fontId="9" fillId="0" borderId="24" xfId="0" applyNumberFormat="1" applyFont="1" applyBorder="1"/>
    <xf numFmtId="3" fontId="46" fillId="0" borderId="66" xfId="0" applyNumberFormat="1" applyFont="1" applyBorder="1"/>
    <xf numFmtId="3" fontId="42" fillId="0" borderId="6" xfId="0" applyNumberFormat="1" applyFont="1" applyFill="1" applyBorder="1" applyAlignment="1">
      <alignment horizontal="right"/>
    </xf>
    <xf numFmtId="3" fontId="42" fillId="0" borderId="6" xfId="0" applyNumberFormat="1" applyFont="1" applyFill="1" applyBorder="1" applyAlignment="1"/>
    <xf numFmtId="3" fontId="42" fillId="0" borderId="4" xfId="0" applyNumberFormat="1" applyFont="1" applyFill="1" applyBorder="1" applyAlignment="1"/>
    <xf numFmtId="3" fontId="42" fillId="0" borderId="31" xfId="0" applyNumberFormat="1" applyFont="1" applyFill="1" applyBorder="1" applyAlignment="1">
      <alignment horizontal="right"/>
    </xf>
    <xf numFmtId="3" fontId="42" fillId="0" borderId="31" xfId="0" applyNumberFormat="1" applyFont="1" applyFill="1" applyBorder="1" applyAlignment="1"/>
    <xf numFmtId="0" fontId="42" fillId="0" borderId="48" xfId="0" applyFont="1" applyBorder="1" applyAlignment="1">
      <alignment horizontal="center"/>
    </xf>
    <xf numFmtId="3" fontId="3" fillId="0" borderId="14" xfId="0" applyNumberFormat="1" applyFont="1" applyFill="1" applyBorder="1" applyAlignment="1">
      <alignment horizontal="right"/>
    </xf>
    <xf numFmtId="3" fontId="7" fillId="5" borderId="26" xfId="0" applyNumberFormat="1" applyFont="1" applyFill="1" applyBorder="1" applyAlignment="1">
      <alignment horizontal="right"/>
    </xf>
    <xf numFmtId="3" fontId="7" fillId="2" borderId="38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3" fontId="16" fillId="0" borderId="62" xfId="0" applyNumberFormat="1" applyFont="1" applyFill="1" applyBorder="1" applyAlignment="1"/>
    <xf numFmtId="3" fontId="7" fillId="2" borderId="40" xfId="0" applyNumberFormat="1" applyFont="1" applyFill="1" applyBorder="1" applyAlignment="1"/>
    <xf numFmtId="3" fontId="5" fillId="0" borderId="40" xfId="0" applyNumberFormat="1" applyFont="1" applyFill="1" applyBorder="1"/>
    <xf numFmtId="3" fontId="3" fillId="3" borderId="42" xfId="0" applyNumberFormat="1" applyFont="1" applyFill="1" applyBorder="1"/>
    <xf numFmtId="49" fontId="6" fillId="0" borderId="17" xfId="0" applyNumberFormat="1" applyFont="1" applyFill="1" applyBorder="1" applyAlignment="1">
      <alignment horizontal="center"/>
    </xf>
    <xf numFmtId="0" fontId="36" fillId="0" borderId="40" xfId="2" applyFont="1" applyBorder="1" applyAlignment="1">
      <alignment horizontal="left"/>
    </xf>
    <xf numFmtId="0" fontId="28" fillId="0" borderId="30" xfId="0" applyFont="1" applyFill="1" applyBorder="1"/>
    <xf numFmtId="3" fontId="7" fillId="0" borderId="29" xfId="0" applyNumberFormat="1" applyFont="1" applyFill="1" applyBorder="1" applyAlignment="1">
      <alignment horizontal="right"/>
    </xf>
    <xf numFmtId="3" fontId="7" fillId="2" borderId="27" xfId="0" applyNumberFormat="1" applyFont="1" applyFill="1" applyBorder="1" applyAlignment="1"/>
    <xf numFmtId="3" fontId="7" fillId="0" borderId="27" xfId="0" applyNumberFormat="1" applyFont="1" applyFill="1" applyBorder="1" applyAlignment="1">
      <alignment horizontal="right"/>
    </xf>
    <xf numFmtId="3" fontId="7" fillId="0" borderId="51" xfId="0" applyNumberFormat="1" applyFont="1" applyFill="1" applyBorder="1" applyAlignment="1">
      <alignment horizontal="right"/>
    </xf>
    <xf numFmtId="3" fontId="7" fillId="3" borderId="29" xfId="0" applyNumberFormat="1" applyFont="1" applyFill="1" applyBorder="1"/>
    <xf numFmtId="3" fontId="7" fillId="0" borderId="66" xfId="0" applyNumberFormat="1" applyFont="1" applyFill="1" applyBorder="1" applyAlignment="1">
      <alignment horizontal="right"/>
    </xf>
    <xf numFmtId="3" fontId="7" fillId="3" borderId="27" xfId="0" applyNumberFormat="1" applyFont="1" applyFill="1" applyBorder="1"/>
    <xf numFmtId="3" fontId="7" fillId="0" borderId="28" xfId="0" applyNumberFormat="1" applyFont="1" applyFill="1" applyBorder="1" applyAlignment="1">
      <alignment horizontal="right"/>
    </xf>
    <xf numFmtId="3" fontId="7" fillId="5" borderId="29" xfId="0" applyNumberFormat="1" applyFont="1" applyFill="1" applyBorder="1"/>
    <xf numFmtId="3" fontId="7" fillId="0" borderId="29" xfId="0" applyNumberFormat="1" applyFont="1" applyFill="1" applyBorder="1" applyAlignment="1"/>
    <xf numFmtId="3" fontId="7" fillId="3" borderId="66" xfId="0" applyNumberFormat="1" applyFont="1" applyFill="1" applyBorder="1"/>
    <xf numFmtId="3" fontId="7" fillId="0" borderId="29" xfId="0" applyNumberFormat="1" applyFont="1" applyFill="1" applyBorder="1"/>
    <xf numFmtId="3" fontId="7" fillId="0" borderId="28" xfId="0" applyNumberFormat="1" applyFont="1" applyFill="1" applyBorder="1"/>
    <xf numFmtId="166" fontId="12" fillId="0" borderId="0" xfId="0" applyNumberFormat="1" applyFont="1" applyFill="1" applyBorder="1"/>
    <xf numFmtId="0" fontId="12" fillId="0" borderId="0" xfId="0" applyFont="1"/>
    <xf numFmtId="3" fontId="44" fillId="5" borderId="64" xfId="0" applyNumberFormat="1" applyFont="1" applyFill="1" applyBorder="1"/>
    <xf numFmtId="3" fontId="44" fillId="0" borderId="29" xfId="0" applyNumberFormat="1" applyFont="1" applyBorder="1"/>
    <xf numFmtId="3" fontId="8" fillId="0" borderId="29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3" fontId="7" fillId="3" borderId="51" xfId="0" applyNumberFormat="1" applyFont="1" applyFill="1" applyBorder="1"/>
    <xf numFmtId="49" fontId="56" fillId="0" borderId="4" xfId="0" applyNumberFormat="1" applyFont="1" applyFill="1" applyBorder="1" applyAlignment="1">
      <alignment horizontal="center"/>
    </xf>
    <xf numFmtId="49" fontId="56" fillId="0" borderId="5" xfId="0" applyNumberFormat="1" applyFont="1" applyFill="1" applyBorder="1" applyAlignment="1">
      <alignment horizontal="center"/>
    </xf>
    <xf numFmtId="49" fontId="56" fillId="0" borderId="12" xfId="0" applyNumberFormat="1" applyFont="1" applyFill="1" applyBorder="1" applyAlignment="1">
      <alignment horizontal="center"/>
    </xf>
    <xf numFmtId="49" fontId="55" fillId="0" borderId="4" xfId="0" applyNumberFormat="1" applyFont="1" applyFill="1" applyBorder="1" applyAlignment="1">
      <alignment horizontal="center"/>
    </xf>
    <xf numFmtId="49" fontId="55" fillId="0" borderId="5" xfId="0" applyNumberFormat="1" applyFont="1" applyFill="1" applyBorder="1" applyAlignment="1">
      <alignment horizontal="center"/>
    </xf>
    <xf numFmtId="49" fontId="55" fillId="2" borderId="4" xfId="0" applyNumberFormat="1" applyFont="1" applyFill="1" applyBorder="1" applyAlignment="1">
      <alignment horizontal="center"/>
    </xf>
    <xf numFmtId="49" fontId="55" fillId="5" borderId="4" xfId="0" applyNumberFormat="1" applyFont="1" applyFill="1" applyBorder="1" applyAlignment="1">
      <alignment horizontal="center"/>
    </xf>
    <xf numFmtId="49" fontId="55" fillId="0" borderId="9" xfId="0" applyNumberFormat="1" applyFont="1" applyFill="1" applyBorder="1" applyAlignment="1">
      <alignment horizontal="center"/>
    </xf>
    <xf numFmtId="49" fontId="55" fillId="2" borderId="5" xfId="0" applyNumberFormat="1" applyFont="1" applyFill="1" applyBorder="1" applyAlignment="1">
      <alignment horizontal="center"/>
    </xf>
    <xf numFmtId="0" fontId="55" fillId="5" borderId="65" xfId="0" applyFont="1" applyFill="1" applyBorder="1"/>
    <xf numFmtId="0" fontId="55" fillId="0" borderId="4" xfId="0" applyFont="1" applyBorder="1"/>
    <xf numFmtId="0" fontId="55" fillId="0" borderId="6" xfId="0" applyFont="1" applyBorder="1"/>
    <xf numFmtId="49" fontId="55" fillId="5" borderId="5" xfId="0" applyNumberFormat="1" applyFont="1" applyFill="1" applyBorder="1" applyAlignment="1">
      <alignment horizontal="center"/>
    </xf>
    <xf numFmtId="49" fontId="55" fillId="5" borderId="17" xfId="0" applyNumberFormat="1" applyFont="1" applyFill="1" applyBorder="1" applyAlignment="1">
      <alignment horizontal="center"/>
    </xf>
    <xf numFmtId="49" fontId="56" fillId="0" borderId="16" xfId="0" applyNumberFormat="1" applyFont="1" applyFill="1" applyBorder="1" applyAlignment="1">
      <alignment horizontal="center"/>
    </xf>
    <xf numFmtId="49" fontId="58" fillId="0" borderId="4" xfId="0" applyNumberFormat="1" applyFont="1" applyBorder="1" applyAlignment="1">
      <alignment horizontal="center"/>
    </xf>
    <xf numFmtId="49" fontId="55" fillId="0" borderId="4" xfId="0" applyNumberFormat="1" applyFont="1" applyBorder="1" applyAlignment="1">
      <alignment horizontal="center"/>
    </xf>
    <xf numFmtId="49" fontId="55" fillId="5" borderId="65" xfId="0" applyNumberFormat="1" applyFont="1" applyFill="1" applyBorder="1" applyAlignment="1">
      <alignment horizontal="center"/>
    </xf>
    <xf numFmtId="49" fontId="59" fillId="0" borderId="4" xfId="0" applyNumberFormat="1" applyFont="1" applyFill="1" applyBorder="1" applyAlignment="1">
      <alignment horizontal="center"/>
    </xf>
    <xf numFmtId="49" fontId="55" fillId="5" borderId="24" xfId="0" applyNumberFormat="1" applyFont="1" applyFill="1" applyBorder="1" applyAlignment="1">
      <alignment horizontal="center"/>
    </xf>
    <xf numFmtId="49" fontId="55" fillId="5" borderId="0" xfId="0" applyNumberFormat="1" applyFont="1" applyFill="1" applyBorder="1" applyAlignment="1">
      <alignment horizontal="center"/>
    </xf>
    <xf numFmtId="49" fontId="57" fillId="0" borderId="4" xfId="0" applyNumberFormat="1" applyFont="1" applyBorder="1"/>
    <xf numFmtId="49" fontId="55" fillId="5" borderId="72" xfId="0" applyNumberFormat="1" applyFont="1" applyFill="1" applyBorder="1" applyAlignment="1">
      <alignment horizontal="center"/>
    </xf>
    <xf numFmtId="49" fontId="56" fillId="0" borderId="8" xfId="0" applyNumberFormat="1" applyFont="1" applyFill="1" applyBorder="1" applyAlignment="1">
      <alignment horizontal="center"/>
    </xf>
    <xf numFmtId="49" fontId="54" fillId="0" borderId="0" xfId="0" applyNumberFormat="1" applyFont="1" applyBorder="1"/>
    <xf numFmtId="49" fontId="54" fillId="0" borderId="4" xfId="0" applyNumberFormat="1" applyFont="1" applyBorder="1"/>
    <xf numFmtId="49" fontId="55" fillId="0" borderId="8" xfId="0" applyNumberFormat="1" applyFont="1" applyFill="1" applyBorder="1" applyAlignment="1">
      <alignment horizontal="center"/>
    </xf>
    <xf numFmtId="49" fontId="55" fillId="0" borderId="4" xfId="0" applyNumberFormat="1" applyFont="1" applyFill="1" applyBorder="1" applyAlignment="1"/>
    <xf numFmtId="49" fontId="55" fillId="5" borderId="4" xfId="0" applyNumberFormat="1" applyFont="1" applyFill="1" applyBorder="1"/>
    <xf numFmtId="0" fontId="55" fillId="5" borderId="4" xfId="0" applyFont="1" applyFill="1" applyBorder="1"/>
    <xf numFmtId="0" fontId="40" fillId="5" borderId="56" xfId="0" applyFont="1" applyFill="1" applyBorder="1" applyAlignment="1">
      <alignment horizontal="left" vertical="center"/>
    </xf>
    <xf numFmtId="0" fontId="40" fillId="5" borderId="57" xfId="0" applyFont="1" applyFill="1" applyBorder="1" applyAlignment="1">
      <alignment vertical="center"/>
    </xf>
    <xf numFmtId="0" fontId="42" fillId="5" borderId="57" xfId="0" applyFont="1" applyFill="1" applyBorder="1" applyAlignment="1"/>
    <xf numFmtId="3" fontId="40" fillId="5" borderId="6" xfId="0" applyNumberFormat="1" applyFont="1" applyFill="1" applyBorder="1" applyAlignment="1"/>
    <xf numFmtId="3" fontId="40" fillId="5" borderId="31" xfId="0" applyNumberFormat="1" applyFont="1" applyFill="1" applyBorder="1" applyAlignment="1"/>
    <xf numFmtId="3" fontId="40" fillId="5" borderId="51" xfId="0" applyNumberFormat="1" applyFont="1" applyFill="1" applyBorder="1" applyAlignment="1"/>
    <xf numFmtId="3" fontId="40" fillId="5" borderId="11" xfId="0" applyNumberFormat="1" applyFont="1" applyFill="1" applyBorder="1" applyAlignment="1"/>
    <xf numFmtId="0" fontId="42" fillId="5" borderId="58" xfId="0" applyFont="1" applyFill="1" applyBorder="1" applyAlignment="1"/>
    <xf numFmtId="0" fontId="8" fillId="2" borderId="40" xfId="0" applyFont="1" applyFill="1" applyBorder="1"/>
    <xf numFmtId="0" fontId="0" fillId="2" borderId="73" xfId="0" applyFill="1" applyBorder="1"/>
    <xf numFmtId="0" fontId="45" fillId="0" borderId="0" xfId="0" applyFont="1" applyAlignment="1">
      <alignment horizontal="right"/>
    </xf>
    <xf numFmtId="3" fontId="40" fillId="5" borderId="63" xfId="0" applyNumberFormat="1" applyFont="1" applyFill="1" applyBorder="1" applyAlignment="1"/>
    <xf numFmtId="3" fontId="12" fillId="5" borderId="53" xfId="0" applyNumberFormat="1" applyFont="1" applyFill="1" applyBorder="1" applyAlignment="1"/>
    <xf numFmtId="3" fontId="12" fillId="5" borderId="54" xfId="0" applyNumberFormat="1" applyFont="1" applyFill="1" applyBorder="1" applyAlignment="1"/>
    <xf numFmtId="3" fontId="40" fillId="5" borderId="64" xfId="0" applyNumberFormat="1" applyFont="1" applyFill="1" applyBorder="1" applyAlignment="1"/>
    <xf numFmtId="3" fontId="10" fillId="10" borderId="64" xfId="0" applyNumberFormat="1" applyFont="1" applyFill="1" applyBorder="1" applyAlignment="1"/>
    <xf numFmtId="3" fontId="7" fillId="5" borderId="68" xfId="0" applyNumberFormat="1" applyFont="1" applyFill="1" applyBorder="1" applyAlignment="1"/>
    <xf numFmtId="3" fontId="3" fillId="0" borderId="9" xfId="0" applyNumberFormat="1" applyFont="1" applyFill="1" applyBorder="1"/>
    <xf numFmtId="49" fontId="13" fillId="0" borderId="0" xfId="0" applyNumberFormat="1" applyFont="1" applyBorder="1" applyAlignment="1">
      <alignment horizontal="left"/>
    </xf>
    <xf numFmtId="3" fontId="60" fillId="0" borderId="0" xfId="0" applyNumberFormat="1" applyFont="1"/>
    <xf numFmtId="49" fontId="4" fillId="3" borderId="5" xfId="0" applyNumberFormat="1" applyFont="1" applyFill="1" applyBorder="1" applyAlignment="1">
      <alignment horizontal="center"/>
    </xf>
    <xf numFmtId="3" fontId="7" fillId="5" borderId="27" xfId="0" applyNumberFormat="1" applyFont="1" applyFill="1" applyBorder="1"/>
    <xf numFmtId="0" fontId="50" fillId="0" borderId="0" xfId="0" applyFont="1" applyFill="1" applyBorder="1"/>
    <xf numFmtId="0" fontId="35" fillId="5" borderId="72" xfId="0" applyFont="1" applyFill="1" applyBorder="1" applyAlignment="1"/>
    <xf numFmtId="0" fontId="4" fillId="5" borderId="68" xfId="0" applyFont="1" applyFill="1" applyBorder="1" applyAlignment="1"/>
    <xf numFmtId="0" fontId="5" fillId="0" borderId="73" xfId="0" applyFont="1" applyFill="1" applyBorder="1"/>
    <xf numFmtId="0" fontId="16" fillId="5" borderId="25" xfId="0" applyFont="1" applyFill="1" applyBorder="1"/>
    <xf numFmtId="0" fontId="5" fillId="0" borderId="39" xfId="0" applyFont="1" applyFill="1" applyBorder="1" applyAlignment="1"/>
    <xf numFmtId="0" fontId="5" fillId="3" borderId="25" xfId="0" applyFont="1" applyFill="1" applyBorder="1"/>
    <xf numFmtId="0" fontId="4" fillId="5" borderId="73" xfId="0" applyFont="1" applyFill="1" applyBorder="1" applyAlignment="1"/>
    <xf numFmtId="0" fontId="4" fillId="5" borderId="25" xfId="0" applyFont="1" applyFill="1" applyBorder="1" applyAlignment="1"/>
    <xf numFmtId="0" fontId="4" fillId="5" borderId="45" xfId="0" applyFont="1" applyFill="1" applyBorder="1" applyAlignment="1"/>
    <xf numFmtId="0" fontId="5" fillId="5" borderId="61" xfId="0" applyFont="1" applyFill="1" applyBorder="1"/>
    <xf numFmtId="0" fontId="4" fillId="5" borderId="61" xfId="0" applyFont="1" applyFill="1" applyBorder="1" applyAlignment="1"/>
    <xf numFmtId="0" fontId="4" fillId="5" borderId="74" xfId="0" applyFont="1" applyFill="1" applyBorder="1" applyAlignment="1"/>
    <xf numFmtId="0" fontId="4" fillId="5" borderId="48" xfId="0" applyFont="1" applyFill="1" applyBorder="1" applyAlignment="1"/>
    <xf numFmtId="49" fontId="55" fillId="5" borderId="75" xfId="0" applyNumberFormat="1" applyFont="1" applyFill="1" applyBorder="1" applyAlignment="1">
      <alignment horizontal="center"/>
    </xf>
    <xf numFmtId="3" fontId="25" fillId="0" borderId="3" xfId="0" applyNumberFormat="1" applyFont="1" applyFill="1" applyBorder="1" applyAlignment="1">
      <alignment horizontal="right"/>
    </xf>
    <xf numFmtId="3" fontId="25" fillId="0" borderId="4" xfId="0" applyNumberFormat="1" applyFont="1" applyFill="1" applyBorder="1" applyAlignment="1">
      <alignment horizontal="right"/>
    </xf>
    <xf numFmtId="3" fontId="25" fillId="0" borderId="26" xfId="0" applyNumberFormat="1" applyFont="1" applyFill="1" applyBorder="1" applyAlignment="1">
      <alignment horizontal="right"/>
    </xf>
    <xf numFmtId="3" fontId="26" fillId="0" borderId="29" xfId="0" applyNumberFormat="1" applyFont="1" applyFill="1" applyBorder="1" applyAlignment="1">
      <alignment horizontal="right"/>
    </xf>
    <xf numFmtId="49" fontId="5" fillId="0" borderId="6" xfId="0" applyNumberFormat="1" applyFont="1" applyFill="1" applyBorder="1" applyAlignment="1">
      <alignment horizontal="center"/>
    </xf>
    <xf numFmtId="0" fontId="42" fillId="0" borderId="3" xfId="0" applyFont="1" applyBorder="1"/>
    <xf numFmtId="0" fontId="42" fillId="0" borderId="4" xfId="0" applyFont="1" applyBorder="1"/>
    <xf numFmtId="3" fontId="42" fillId="0" borderId="4" xfId="0" applyNumberFormat="1" applyFont="1" applyBorder="1"/>
    <xf numFmtId="3" fontId="12" fillId="5" borderId="55" xfId="0" applyNumberFormat="1" applyFont="1" applyFill="1" applyBorder="1"/>
    <xf numFmtId="3" fontId="7" fillId="5" borderId="61" xfId="0" applyNumberFormat="1" applyFont="1" applyFill="1" applyBorder="1" applyAlignment="1"/>
    <xf numFmtId="3" fontId="7" fillId="5" borderId="9" xfId="0" applyNumberFormat="1" applyFont="1" applyFill="1" applyBorder="1" applyAlignment="1">
      <alignment horizontal="right"/>
    </xf>
    <xf numFmtId="0" fontId="42" fillId="0" borderId="39" xfId="0" applyFont="1" applyFill="1" applyBorder="1" applyAlignment="1">
      <alignment horizontal="left" wrapText="1"/>
    </xf>
    <xf numFmtId="0" fontId="42" fillId="0" borderId="40" xfId="0" applyFont="1" applyFill="1" applyBorder="1" applyAlignment="1">
      <alignment horizontal="left"/>
    </xf>
    <xf numFmtId="49" fontId="5" fillId="0" borderId="39" xfId="0" applyNumberFormat="1" applyFont="1" applyFill="1" applyBorder="1" applyAlignment="1">
      <alignment horizontal="left"/>
    </xf>
    <xf numFmtId="49" fontId="5" fillId="0" borderId="40" xfId="0" applyNumberFormat="1" applyFont="1" applyFill="1" applyBorder="1" applyAlignment="1">
      <alignment horizontal="left"/>
    </xf>
    <xf numFmtId="0" fontId="2" fillId="0" borderId="40" xfId="0" applyFont="1" applyFill="1" applyBorder="1"/>
    <xf numFmtId="3" fontId="5" fillId="11" borderId="3" xfId="0" applyNumberFormat="1" applyFont="1" applyFill="1" applyBorder="1" applyAlignment="1">
      <alignment horizontal="right"/>
    </xf>
    <xf numFmtId="49" fontId="55" fillId="0" borderId="9" xfId="0" applyNumberFormat="1" applyFont="1" applyFill="1" applyBorder="1" applyAlignment="1">
      <alignment horizontal="left"/>
    </xf>
    <xf numFmtId="49" fontId="55" fillId="0" borderId="24" xfId="0" applyNumberFormat="1" applyFont="1" applyFill="1" applyBorder="1" applyAlignment="1">
      <alignment horizontal="left"/>
    </xf>
    <xf numFmtId="49" fontId="55" fillId="5" borderId="24" xfId="0" applyNumberFormat="1" applyFont="1" applyFill="1" applyBorder="1" applyAlignment="1">
      <alignment horizontal="left"/>
    </xf>
    <xf numFmtId="49" fontId="55" fillId="0" borderId="24" xfId="0" applyNumberFormat="1" applyFont="1" applyFill="1" applyBorder="1" applyAlignment="1">
      <alignment horizontal="center"/>
    </xf>
    <xf numFmtId="49" fontId="55" fillId="0" borderId="12" xfId="0" applyNumberFormat="1" applyFont="1" applyFill="1" applyBorder="1" applyAlignment="1">
      <alignment horizontal="center"/>
    </xf>
    <xf numFmtId="0" fontId="0" fillId="0" borderId="41" xfId="0" applyBorder="1"/>
    <xf numFmtId="49" fontId="12" fillId="5" borderId="24" xfId="0" applyNumberFormat="1" applyFont="1" applyFill="1" applyBorder="1" applyAlignment="1">
      <alignment horizontal="left"/>
    </xf>
    <xf numFmtId="3" fontId="5" fillId="11" borderId="3" xfId="0" applyNumberFormat="1" applyFont="1" applyFill="1" applyBorder="1" applyAlignment="1"/>
    <xf numFmtId="3" fontId="5" fillId="11" borderId="4" xfId="0" applyNumberFormat="1" applyFont="1" applyFill="1" applyBorder="1" applyAlignment="1">
      <alignment horizontal="right"/>
    </xf>
    <xf numFmtId="3" fontId="5" fillId="11" borderId="40" xfId="0" applyNumberFormat="1" applyFont="1" applyFill="1" applyBorder="1" applyAlignment="1">
      <alignment horizontal="right"/>
    </xf>
    <xf numFmtId="3" fontId="7" fillId="11" borderId="29" xfId="0" applyNumberFormat="1" applyFont="1" applyFill="1" applyBorder="1"/>
    <xf numFmtId="3" fontId="7" fillId="0" borderId="26" xfId="0" applyNumberFormat="1" applyFont="1" applyFill="1" applyBorder="1"/>
    <xf numFmtId="49" fontId="55" fillId="0" borderId="4" xfId="1" applyNumberFormat="1" applyFont="1" applyFill="1" applyBorder="1" applyAlignment="1">
      <alignment horizontal="center" wrapText="1"/>
    </xf>
    <xf numFmtId="3" fontId="7" fillId="0" borderId="42" xfId="0" applyNumberFormat="1" applyFont="1" applyFill="1" applyBorder="1"/>
    <xf numFmtId="3" fontId="7" fillId="0" borderId="3" xfId="1" applyNumberFormat="1" applyFont="1" applyFill="1" applyBorder="1" applyAlignment="1">
      <alignment horizontal="right" wrapText="1"/>
    </xf>
    <xf numFmtId="3" fontId="7" fillId="0" borderId="26" xfId="1" applyNumberFormat="1" applyFont="1" applyFill="1" applyBorder="1" applyAlignment="1">
      <alignment horizontal="right" wrapText="1"/>
    </xf>
    <xf numFmtId="3" fontId="7" fillId="0" borderId="73" xfId="0" applyNumberFormat="1" applyFont="1" applyFill="1" applyBorder="1"/>
    <xf numFmtId="3" fontId="7" fillId="0" borderId="2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/>
    <xf numFmtId="0" fontId="55" fillId="0" borderId="4" xfId="0" applyFont="1" applyFill="1" applyBorder="1"/>
    <xf numFmtId="0" fontId="2" fillId="0" borderId="4" xfId="0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right"/>
    </xf>
    <xf numFmtId="0" fontId="50" fillId="0" borderId="12" xfId="0" applyFont="1" applyBorder="1" applyAlignment="1">
      <alignment horizontal="center"/>
    </xf>
    <xf numFmtId="49" fontId="56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/>
    <xf numFmtId="3" fontId="25" fillId="0" borderId="66" xfId="0" applyNumberFormat="1" applyFont="1" applyFill="1" applyBorder="1" applyAlignment="1"/>
    <xf numFmtId="0" fontId="4" fillId="9" borderId="54" xfId="0" applyFont="1" applyFill="1" applyBorder="1" applyAlignment="1"/>
    <xf numFmtId="0" fontId="4" fillId="9" borderId="76" xfId="0" applyFont="1" applyFill="1" applyBorder="1" applyAlignment="1"/>
    <xf numFmtId="0" fontId="5" fillId="0" borderId="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right"/>
    </xf>
    <xf numFmtId="3" fontId="5" fillId="3" borderId="16" xfId="0" applyNumberFormat="1" applyFont="1" applyFill="1" applyBorder="1"/>
    <xf numFmtId="3" fontId="5" fillId="0" borderId="4" xfId="0" applyNumberFormat="1" applyFont="1" applyFill="1" applyBorder="1" applyAlignment="1">
      <alignment horizontal="right" vertical="center"/>
    </xf>
    <xf numFmtId="0" fontId="23" fillId="5" borderId="67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3" fontId="7" fillId="2" borderId="26" xfId="0" applyNumberFormat="1" applyFont="1" applyFill="1" applyBorder="1" applyAlignment="1">
      <alignment horizontal="right"/>
    </xf>
    <xf numFmtId="0" fontId="23" fillId="5" borderId="9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3" fontId="5" fillId="0" borderId="11" xfId="0" applyNumberFormat="1" applyFont="1" applyFill="1" applyBorder="1"/>
    <xf numFmtId="3" fontId="5" fillId="0" borderId="3" xfId="1" applyNumberFormat="1" applyFont="1" applyFill="1" applyBorder="1" applyAlignment="1">
      <alignment horizontal="right" wrapText="1"/>
    </xf>
    <xf numFmtId="3" fontId="5" fillId="0" borderId="4" xfId="1" applyNumberFormat="1" applyFont="1" applyFill="1" applyBorder="1" applyAlignment="1">
      <alignment wrapText="1"/>
    </xf>
    <xf numFmtId="3" fontId="5" fillId="0" borderId="4" xfId="1" applyNumberFormat="1" applyFont="1" applyFill="1" applyBorder="1" applyAlignment="1">
      <alignment horizontal="right" wrapText="1"/>
    </xf>
    <xf numFmtId="3" fontId="5" fillId="0" borderId="32" xfId="0" applyNumberFormat="1" applyFont="1" applyFill="1" applyBorder="1"/>
    <xf numFmtId="3" fontId="5" fillId="0" borderId="16" xfId="0" applyNumberFormat="1" applyFont="1" applyFill="1" applyBorder="1"/>
    <xf numFmtId="3" fontId="5" fillId="0" borderId="1" xfId="0" applyNumberFormat="1" applyFont="1" applyFill="1" applyBorder="1"/>
    <xf numFmtId="3" fontId="25" fillId="0" borderId="28" xfId="0" applyNumberFormat="1" applyFont="1" applyFill="1" applyBorder="1"/>
    <xf numFmtId="0" fontId="21" fillId="3" borderId="9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7" fillId="0" borderId="27" xfId="0" applyNumberFormat="1" applyFont="1" applyFill="1" applyBorder="1"/>
    <xf numFmtId="3" fontId="7" fillId="11" borderId="29" xfId="0" applyNumberFormat="1" applyFont="1" applyFill="1" applyBorder="1" applyAlignment="1">
      <alignment horizontal="right"/>
    </xf>
    <xf numFmtId="0" fontId="4" fillId="7" borderId="23" xfId="0" applyFont="1" applyFill="1" applyBorder="1"/>
    <xf numFmtId="49" fontId="17" fillId="7" borderId="19" xfId="0" applyNumberFormat="1" applyFont="1" applyFill="1" applyBorder="1" applyAlignment="1">
      <alignment horizontal="center"/>
    </xf>
    <xf numFmtId="49" fontId="17" fillId="7" borderId="18" xfId="0" applyNumberFormat="1" applyFont="1" applyFill="1" applyBorder="1" applyAlignment="1">
      <alignment horizontal="center"/>
    </xf>
    <xf numFmtId="49" fontId="4" fillId="7" borderId="71" xfId="0" applyNumberFormat="1" applyFont="1" applyFill="1" applyBorder="1"/>
    <xf numFmtId="49" fontId="16" fillId="7" borderId="77" xfId="0" applyNumberFormat="1" applyFont="1" applyFill="1" applyBorder="1" applyAlignment="1">
      <alignment horizontal="center"/>
    </xf>
    <xf numFmtId="49" fontId="55" fillId="5" borderId="9" xfId="0" applyNumberFormat="1" applyFont="1" applyFill="1" applyBorder="1" applyAlignment="1">
      <alignment horizontal="center"/>
    </xf>
    <xf numFmtId="0" fontId="5" fillId="0" borderId="40" xfId="0" applyFont="1" applyFill="1" applyBorder="1"/>
    <xf numFmtId="0" fontId="5" fillId="0" borderId="40" xfId="0" applyFont="1" applyFill="1" applyBorder="1" applyAlignment="1"/>
    <xf numFmtId="0" fontId="4" fillId="5" borderId="40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8" fillId="9" borderId="58" xfId="0" applyFont="1" applyFill="1" applyBorder="1" applyAlignment="1"/>
    <xf numFmtId="3" fontId="7" fillId="5" borderId="78" xfId="0" applyNumberFormat="1" applyFont="1" applyFill="1" applyBorder="1" applyAlignment="1"/>
    <xf numFmtId="3" fontId="2" fillId="0" borderId="7" xfId="0" applyNumberFormat="1" applyFont="1" applyBorder="1"/>
    <xf numFmtId="3" fontId="7" fillId="5" borderId="79" xfId="0" applyNumberFormat="1" applyFont="1" applyFill="1" applyBorder="1" applyAlignment="1"/>
    <xf numFmtId="3" fontId="2" fillId="0" borderId="9" xfId="0" applyNumberFormat="1" applyFont="1" applyBorder="1"/>
    <xf numFmtId="3" fontId="3" fillId="0" borderId="33" xfId="0" applyNumberFormat="1" applyFont="1" applyFill="1" applyBorder="1" applyAlignment="1">
      <alignment horizontal="right"/>
    </xf>
    <xf numFmtId="0" fontId="22" fillId="0" borderId="9" xfId="0" applyFont="1" applyBorder="1" applyAlignment="1">
      <alignment horizontal="center"/>
    </xf>
    <xf numFmtId="0" fontId="5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3" fontId="8" fillId="0" borderId="66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/>
    <xf numFmtId="0" fontId="2" fillId="3" borderId="2" xfId="0" applyFont="1" applyFill="1" applyBorder="1" applyAlignment="1">
      <alignment horizontal="center"/>
    </xf>
    <xf numFmtId="3" fontId="25" fillId="3" borderId="2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3" fontId="40" fillId="11" borderId="16" xfId="0" applyNumberFormat="1" applyFont="1" applyFill="1" applyBorder="1" applyAlignment="1"/>
    <xf numFmtId="0" fontId="42" fillId="0" borderId="3" xfId="0" applyFont="1" applyBorder="1" applyAlignment="1">
      <alignment horizontal="center"/>
    </xf>
    <xf numFmtId="3" fontId="40" fillId="5" borderId="9" xfId="0" applyNumberFormat="1" applyFont="1" applyFill="1" applyBorder="1" applyAlignment="1"/>
    <xf numFmtId="3" fontId="40" fillId="5" borderId="24" xfId="0" applyNumberFormat="1" applyFont="1" applyFill="1" applyBorder="1" applyAlignment="1"/>
    <xf numFmtId="3" fontId="40" fillId="5" borderId="29" xfId="0" applyNumberFormat="1" applyFont="1" applyFill="1" applyBorder="1" applyAlignment="1"/>
    <xf numFmtId="0" fontId="42" fillId="7" borderId="23" xfId="0" applyFont="1" applyFill="1" applyBorder="1" applyAlignment="1">
      <alignment horizontal="center"/>
    </xf>
    <xf numFmtId="49" fontId="42" fillId="7" borderId="71" xfId="0" applyNumberFormat="1" applyFont="1" applyFill="1" applyBorder="1" applyAlignment="1">
      <alignment horizontal="center"/>
    </xf>
    <xf numFmtId="49" fontId="40" fillId="7" borderId="63" xfId="0" applyNumberFormat="1" applyFont="1" applyFill="1" applyBorder="1" applyAlignment="1">
      <alignment horizontal="center"/>
    </xf>
    <xf numFmtId="49" fontId="42" fillId="7" borderId="16" xfId="0" applyNumberFormat="1" applyFont="1" applyFill="1" applyBorder="1" applyAlignment="1">
      <alignment horizontal="center"/>
    </xf>
    <xf numFmtId="49" fontId="42" fillId="7" borderId="18" xfId="0" applyNumberFormat="1" applyFont="1" applyFill="1" applyBorder="1" applyAlignment="1">
      <alignment horizontal="center"/>
    </xf>
    <xf numFmtId="0" fontId="42" fillId="7" borderId="80" xfId="0" applyFont="1" applyFill="1" applyBorder="1"/>
    <xf numFmtId="0" fontId="42" fillId="7" borderId="73" xfId="0" applyFont="1" applyFill="1" applyBorder="1"/>
    <xf numFmtId="0" fontId="40" fillId="7" borderId="73" xfId="0" applyFont="1" applyFill="1" applyBorder="1"/>
    <xf numFmtId="0" fontId="42" fillId="7" borderId="81" xfId="0" applyFont="1" applyFill="1" applyBorder="1"/>
    <xf numFmtId="0" fontId="50" fillId="0" borderId="0" xfId="0" applyFont="1" applyBorder="1" applyAlignment="1">
      <alignment horizontal="center"/>
    </xf>
    <xf numFmtId="49" fontId="56" fillId="0" borderId="0" xfId="0" applyNumberFormat="1" applyFont="1" applyBorder="1" applyAlignment="1">
      <alignment horizontal="center"/>
    </xf>
    <xf numFmtId="0" fontId="50" fillId="0" borderId="0" xfId="0" applyFont="1" applyBorder="1"/>
    <xf numFmtId="3" fontId="42" fillId="0" borderId="0" xfId="0" applyNumberFormat="1" applyFont="1" applyFill="1" applyBorder="1"/>
    <xf numFmtId="3" fontId="50" fillId="0" borderId="0" xfId="0" applyNumberFormat="1" applyFont="1" applyFill="1" applyBorder="1"/>
    <xf numFmtId="3" fontId="25" fillId="0" borderId="0" xfId="0" applyNumberFormat="1" applyFont="1" applyFill="1" applyBorder="1" applyAlignment="1"/>
    <xf numFmtId="0" fontId="2" fillId="0" borderId="70" xfId="0" applyFont="1" applyBorder="1" applyAlignment="1">
      <alignment horizontal="center"/>
    </xf>
    <xf numFmtId="0" fontId="23" fillId="5" borderId="6" xfId="0" applyFont="1" applyFill="1" applyBorder="1" applyAlignment="1">
      <alignment horizontal="center"/>
    </xf>
    <xf numFmtId="49" fontId="55" fillId="5" borderId="6" xfId="0" applyNumberFormat="1" applyFont="1" applyFill="1" applyBorder="1" applyAlignment="1">
      <alignment horizontal="center"/>
    </xf>
    <xf numFmtId="3" fontId="7" fillId="5" borderId="14" xfId="0" applyNumberFormat="1" applyFont="1" applyFill="1" applyBorder="1" applyAlignment="1"/>
    <xf numFmtId="3" fontId="7" fillId="5" borderId="6" xfId="0" applyNumberFormat="1" applyFont="1" applyFill="1" applyBorder="1" applyAlignment="1"/>
    <xf numFmtId="3" fontId="7" fillId="5" borderId="62" xfId="0" applyNumberFormat="1" applyFont="1" applyFill="1" applyBorder="1" applyAlignment="1"/>
    <xf numFmtId="0" fontId="2" fillId="0" borderId="70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49" fontId="55" fillId="0" borderId="6" xfId="0" applyNumberFormat="1" applyFont="1" applyFill="1" applyBorder="1" applyAlignment="1">
      <alignment horizontal="center"/>
    </xf>
    <xf numFmtId="49" fontId="35" fillId="0" borderId="6" xfId="0" applyNumberFormat="1" applyFont="1" applyFill="1" applyBorder="1" applyAlignment="1"/>
    <xf numFmtId="0" fontId="50" fillId="0" borderId="0" xfId="0" applyFont="1" applyFill="1"/>
    <xf numFmtId="0" fontId="2" fillId="5" borderId="4" xfId="0" applyFont="1" applyFill="1" applyBorder="1" applyAlignment="1">
      <alignment horizontal="center"/>
    </xf>
    <xf numFmtId="0" fontId="4" fillId="0" borderId="75" xfId="0" applyFont="1" applyFill="1" applyBorder="1" applyAlignment="1"/>
    <xf numFmtId="3" fontId="7" fillId="0" borderId="60" xfId="0" applyNumberFormat="1" applyFont="1" applyFill="1" applyBorder="1" applyAlignment="1"/>
    <xf numFmtId="0" fontId="1" fillId="0" borderId="0" xfId="0" applyFont="1"/>
    <xf numFmtId="0" fontId="23" fillId="5" borderId="46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2" fillId="5" borderId="72" xfId="0" applyNumberFormat="1" applyFont="1" applyFill="1" applyBorder="1" applyAlignment="1">
      <alignment horizontal="left"/>
    </xf>
    <xf numFmtId="0" fontId="12" fillId="5" borderId="82" xfId="0" applyFont="1" applyFill="1" applyBorder="1" applyAlignment="1">
      <alignment horizontal="left"/>
    </xf>
    <xf numFmtId="0" fontId="23" fillId="5" borderId="2" xfId="0" applyFont="1" applyFill="1" applyBorder="1" applyAlignment="1">
      <alignment horizontal="center"/>
    </xf>
    <xf numFmtId="0" fontId="0" fillId="5" borderId="73" xfId="0" applyFill="1" applyBorder="1"/>
    <xf numFmtId="0" fontId="8" fillId="2" borderId="4" xfId="0" applyFont="1" applyFill="1" applyBorder="1"/>
    <xf numFmtId="3" fontId="10" fillId="9" borderId="76" xfId="0" applyNumberFormat="1" applyFont="1" applyFill="1" applyBorder="1" applyAlignment="1"/>
    <xf numFmtId="3" fontId="10" fillId="9" borderId="37" xfId="0" applyNumberFormat="1" applyFont="1" applyFill="1" applyBorder="1" applyAlignment="1"/>
    <xf numFmtId="0" fontId="4" fillId="0" borderId="7" xfId="2" applyFont="1" applyBorder="1"/>
    <xf numFmtId="49" fontId="58" fillId="0" borderId="6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4" fillId="5" borderId="67" xfId="0" applyFont="1" applyFill="1" applyBorder="1"/>
    <xf numFmtId="3" fontId="7" fillId="0" borderId="8" xfId="0" applyNumberFormat="1" applyFont="1" applyFill="1" applyBorder="1" applyAlignment="1"/>
    <xf numFmtId="3" fontId="8" fillId="5" borderId="9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3" fontId="8" fillId="5" borderId="8" xfId="0" applyNumberFormat="1" applyFont="1" applyFill="1" applyBorder="1" applyAlignment="1">
      <alignment horizontal="right"/>
    </xf>
    <xf numFmtId="3" fontId="8" fillId="5" borderId="1" xfId="0" applyNumberFormat="1" applyFont="1" applyFill="1" applyBorder="1" applyAlignment="1">
      <alignment horizontal="right"/>
    </xf>
    <xf numFmtId="0" fontId="0" fillId="0" borderId="9" xfId="0" applyBorder="1"/>
    <xf numFmtId="3" fontId="7" fillId="5" borderId="8" xfId="0" applyNumberFormat="1" applyFont="1" applyFill="1" applyBorder="1" applyAlignment="1"/>
    <xf numFmtId="3" fontId="25" fillId="0" borderId="3" xfId="0" applyNumberFormat="1" applyFont="1" applyFill="1" applyBorder="1" applyAlignment="1"/>
    <xf numFmtId="3" fontId="40" fillId="5" borderId="79" xfId="0" applyNumberFormat="1" applyFont="1" applyFill="1" applyBorder="1" applyAlignment="1"/>
    <xf numFmtId="3" fontId="42" fillId="0" borderId="11" xfId="0" applyNumberFormat="1" applyFont="1" applyFill="1" applyBorder="1" applyAlignment="1">
      <alignment horizontal="right"/>
    </xf>
    <xf numFmtId="3" fontId="42" fillId="0" borderId="11" xfId="0" applyNumberFormat="1" applyFont="1" applyFill="1" applyBorder="1" applyAlignment="1"/>
    <xf numFmtId="3" fontId="40" fillId="11" borderId="1" xfId="0" applyNumberFormat="1" applyFont="1" applyFill="1" applyBorder="1" applyAlignment="1"/>
    <xf numFmtId="0" fontId="40" fillId="5" borderId="30" xfId="0" applyFont="1" applyFill="1" applyBorder="1" applyAlignment="1">
      <alignment horizontal="center" vertical="center"/>
    </xf>
    <xf numFmtId="0" fontId="47" fillId="5" borderId="30" xfId="0" applyFont="1" applyFill="1" applyBorder="1" applyAlignment="1">
      <alignment horizontal="center"/>
    </xf>
    <xf numFmtId="0" fontId="47" fillId="5" borderId="24" xfId="0" applyFont="1" applyFill="1" applyBorder="1" applyAlignment="1">
      <alignment horizontal="center"/>
    </xf>
    <xf numFmtId="0" fontId="47" fillId="11" borderId="17" xfId="0" applyFont="1" applyFill="1" applyBorder="1" applyAlignment="1">
      <alignment horizontal="center"/>
    </xf>
    <xf numFmtId="0" fontId="42" fillId="0" borderId="39" xfId="0" applyFont="1" applyFill="1" applyBorder="1"/>
    <xf numFmtId="0" fontId="42" fillId="0" borderId="40" xfId="0" applyFont="1" applyFill="1" applyBorder="1" applyAlignment="1"/>
    <xf numFmtId="166" fontId="42" fillId="0" borderId="40" xfId="0" applyNumberFormat="1" applyFont="1" applyFill="1" applyBorder="1"/>
    <xf numFmtId="0" fontId="4" fillId="5" borderId="50" xfId="0" applyFont="1" applyFill="1" applyBorder="1" applyAlignment="1"/>
    <xf numFmtId="3" fontId="42" fillId="0" borderId="7" xfId="0" applyNumberFormat="1" applyFont="1" applyBorder="1"/>
    <xf numFmtId="3" fontId="44" fillId="5" borderId="29" xfId="0" applyNumberFormat="1" applyFont="1" applyFill="1" applyBorder="1"/>
    <xf numFmtId="0" fontId="5" fillId="0" borderId="62" xfId="0" applyFont="1" applyFill="1" applyBorder="1" applyAlignment="1"/>
    <xf numFmtId="0" fontId="0" fillId="2" borderId="40" xfId="0" applyFill="1" applyBorder="1"/>
    <xf numFmtId="3" fontId="10" fillId="9" borderId="79" xfId="0" applyNumberFormat="1" applyFont="1" applyFill="1" applyBorder="1" applyAlignment="1"/>
    <xf numFmtId="3" fontId="5" fillId="0" borderId="33" xfId="0" applyNumberFormat="1" applyFont="1" applyFill="1" applyBorder="1" applyAlignment="1">
      <alignment horizontal="right"/>
    </xf>
    <xf numFmtId="3" fontId="5" fillId="11" borderId="4" xfId="0" applyNumberFormat="1" applyFont="1" applyFill="1" applyBorder="1" applyAlignment="1"/>
    <xf numFmtId="3" fontId="7" fillId="11" borderId="40" xfId="0" applyNumberFormat="1" applyFont="1" applyFill="1" applyBorder="1" applyAlignment="1"/>
    <xf numFmtId="3" fontId="7" fillId="11" borderId="29" xfId="0" applyNumberFormat="1" applyFont="1" applyFill="1" applyBorder="1" applyAlignment="1"/>
    <xf numFmtId="49" fontId="5" fillId="0" borderId="17" xfId="0" applyNumberFormat="1" applyFont="1" applyFill="1" applyBorder="1"/>
    <xf numFmtId="0" fontId="61" fillId="0" borderId="0" xfId="0" applyFont="1"/>
    <xf numFmtId="0" fontId="62" fillId="0" borderId="0" xfId="0" applyFont="1"/>
    <xf numFmtId="0" fontId="4" fillId="5" borderId="46" xfId="0" applyFont="1" applyFill="1" applyBorder="1" applyAlignment="1">
      <alignment horizontal="center"/>
    </xf>
    <xf numFmtId="49" fontId="18" fillId="0" borderId="8" xfId="0" applyNumberFormat="1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8" fillId="0" borderId="17" xfId="0" applyNumberFormat="1" applyFont="1" applyFill="1" applyBorder="1"/>
    <xf numFmtId="49" fontId="43" fillId="0" borderId="3" xfId="0" applyNumberFormat="1" applyFont="1" applyFill="1" applyBorder="1" applyAlignment="1">
      <alignment horizontal="center"/>
    </xf>
    <xf numFmtId="0" fontId="0" fillId="0" borderId="14" xfId="0" applyBorder="1"/>
    <xf numFmtId="0" fontId="0" fillId="0" borderId="62" xfId="0" applyBorder="1"/>
    <xf numFmtId="49" fontId="56" fillId="0" borderId="6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49" fontId="5" fillId="0" borderId="4" xfId="0" applyNumberFormat="1" applyFont="1" applyFill="1" applyBorder="1"/>
    <xf numFmtId="0" fontId="4" fillId="0" borderId="3" xfId="0" applyFont="1" applyFill="1" applyBorder="1" applyAlignment="1">
      <alignment horizontal="center"/>
    </xf>
    <xf numFmtId="49" fontId="5" fillId="3" borderId="24" xfId="0" applyNumberFormat="1" applyFont="1" applyFill="1" applyBorder="1"/>
    <xf numFmtId="0" fontId="46" fillId="5" borderId="72" xfId="0" applyFont="1" applyFill="1" applyBorder="1"/>
    <xf numFmtId="0" fontId="0" fillId="2" borderId="0" xfId="0" applyFill="1" applyBorder="1"/>
    <xf numFmtId="0" fontId="5" fillId="0" borderId="24" xfId="0" applyFont="1" applyFill="1" applyBorder="1"/>
    <xf numFmtId="0" fontId="5" fillId="0" borderId="24" xfId="0" applyFont="1" applyFill="1" applyBorder="1" applyAlignment="1"/>
    <xf numFmtId="0" fontId="5" fillId="11" borderId="7" xfId="0" applyFont="1" applyFill="1" applyBorder="1" applyAlignment="1">
      <alignment wrapText="1"/>
    </xf>
    <xf numFmtId="0" fontId="25" fillId="5" borderId="24" xfId="0" applyFont="1" applyFill="1" applyBorder="1"/>
    <xf numFmtId="0" fontId="5" fillId="0" borderId="24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11" borderId="7" xfId="0" applyFont="1" applyFill="1" applyBorder="1" applyAlignment="1"/>
    <xf numFmtId="0" fontId="5" fillId="3" borderId="24" xfId="0" applyFont="1" applyFill="1" applyBorder="1"/>
    <xf numFmtId="0" fontId="9" fillId="5" borderId="7" xfId="0" applyFont="1" applyFill="1" applyBorder="1" applyAlignment="1"/>
    <xf numFmtId="0" fontId="2" fillId="0" borderId="10" xfId="0" applyFont="1" applyBorder="1"/>
    <xf numFmtId="3" fontId="7" fillId="5" borderId="68" xfId="0" applyNumberFormat="1" applyFont="1" applyFill="1" applyBorder="1" applyAlignment="1">
      <alignment horizontal="right"/>
    </xf>
    <xf numFmtId="3" fontId="7" fillId="5" borderId="72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25" fillId="0" borderId="24" xfId="0" applyNumberFormat="1" applyFont="1" applyFill="1" applyBorder="1" applyAlignment="1">
      <alignment horizontal="right"/>
    </xf>
    <xf numFmtId="3" fontId="7" fillId="2" borderId="24" xfId="0" applyNumberFormat="1" applyFont="1" applyFill="1" applyBorder="1" applyAlignment="1">
      <alignment horizontal="right"/>
    </xf>
    <xf numFmtId="3" fontId="7" fillId="2" borderId="24" xfId="0" applyNumberFormat="1" applyFont="1" applyFill="1" applyBorder="1" applyAlignment="1"/>
    <xf numFmtId="3" fontId="25" fillId="3" borderId="24" xfId="0" applyNumberFormat="1" applyFont="1" applyFill="1" applyBorder="1" applyAlignment="1"/>
    <xf numFmtId="3" fontId="7" fillId="11" borderId="24" xfId="0" applyNumberFormat="1" applyFont="1" applyFill="1" applyBorder="1" applyAlignment="1">
      <alignment horizontal="right"/>
    </xf>
    <xf numFmtId="3" fontId="7" fillId="5" borderId="24" xfId="0" applyNumberFormat="1" applyFont="1" applyFill="1" applyBorder="1" applyAlignment="1"/>
    <xf numFmtId="3" fontId="25" fillId="0" borderId="24" xfId="0" applyNumberFormat="1" applyFont="1" applyFill="1" applyBorder="1"/>
    <xf numFmtId="3" fontId="25" fillId="0" borderId="31" xfId="0" applyNumberFormat="1" applyFont="1" applyFill="1" applyBorder="1" applyAlignment="1">
      <alignment horizontal="right"/>
    </xf>
    <xf numFmtId="3" fontId="7" fillId="5" borderId="65" xfId="0" applyNumberFormat="1" applyFont="1" applyFill="1" applyBorder="1" applyAlignment="1">
      <alignment horizontal="right"/>
    </xf>
    <xf numFmtId="3" fontId="8" fillId="2" borderId="30" xfId="0" applyNumberFormat="1" applyFont="1" applyFill="1" applyBorder="1" applyAlignment="1">
      <alignment horizontal="right"/>
    </xf>
    <xf numFmtId="3" fontId="7" fillId="2" borderId="7" xfId="0" applyNumberFormat="1" applyFont="1" applyFill="1" applyBorder="1" applyAlignment="1"/>
    <xf numFmtId="3" fontId="8" fillId="0" borderId="7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/>
    <xf numFmtId="3" fontId="5" fillId="11" borderId="7" xfId="0" applyNumberFormat="1" applyFont="1" applyFill="1" applyBorder="1" applyAlignment="1"/>
    <xf numFmtId="3" fontId="7" fillId="0" borderId="7" xfId="1" applyNumberFormat="1" applyFont="1" applyFill="1" applyBorder="1" applyAlignment="1">
      <alignment horizontal="right" wrapText="1"/>
    </xf>
    <xf numFmtId="3" fontId="7" fillId="0" borderId="30" xfId="0" applyNumberFormat="1" applyFont="1" applyFill="1" applyBorder="1" applyAlignment="1">
      <alignment horizontal="right"/>
    </xf>
    <xf numFmtId="3" fontId="5" fillId="11" borderId="7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40" fillId="11" borderId="27" xfId="0" applyNumberFormat="1" applyFont="1" applyFill="1" applyBorder="1" applyAlignment="1"/>
    <xf numFmtId="0" fontId="2" fillId="0" borderId="66" xfId="0" applyFont="1" applyBorder="1" applyAlignment="1">
      <alignment horizontal="center"/>
    </xf>
    <xf numFmtId="0" fontId="4" fillId="5" borderId="67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8" borderId="35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63" fillId="0" borderId="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3" fontId="2" fillId="0" borderId="12" xfId="0" applyNumberFormat="1" applyFont="1" applyFill="1" applyBorder="1"/>
    <xf numFmtId="0" fontId="2" fillId="11" borderId="40" xfId="0" applyFont="1" applyFill="1" applyBorder="1"/>
    <xf numFmtId="3" fontId="25" fillId="11" borderId="27" xfId="0" applyNumberFormat="1" applyFont="1" applyFill="1" applyBorder="1" applyAlignment="1">
      <alignment horizontal="right"/>
    </xf>
    <xf numFmtId="3" fontId="25" fillId="11" borderId="29" xfId="0" applyNumberFormat="1" applyFont="1" applyFill="1" applyBorder="1" applyAlignment="1"/>
    <xf numFmtId="49" fontId="5" fillId="11" borderId="4" xfId="0" applyNumberFormat="1" applyFont="1" applyFill="1" applyBorder="1" applyAlignment="1">
      <alignment horizontal="center"/>
    </xf>
    <xf numFmtId="0" fontId="5" fillId="11" borderId="7" xfId="0" applyFont="1" applyFill="1" applyBorder="1"/>
    <xf numFmtId="3" fontId="5" fillId="11" borderId="4" xfId="0" applyNumberFormat="1" applyFont="1" applyFill="1" applyBorder="1"/>
    <xf numFmtId="3" fontId="25" fillId="11" borderId="29" xfId="0" applyNumberFormat="1" applyFont="1" applyFill="1" applyBorder="1" applyAlignment="1">
      <alignment horizontal="right"/>
    </xf>
    <xf numFmtId="3" fontId="3" fillId="11" borderId="3" xfId="0" applyNumberFormat="1" applyFont="1" applyFill="1" applyBorder="1" applyAlignment="1">
      <alignment horizontal="right"/>
    </xf>
    <xf numFmtId="3" fontId="3" fillId="11" borderId="7" xfId="0" applyNumberFormat="1" applyFont="1" applyFill="1" applyBorder="1" applyAlignment="1">
      <alignment horizontal="right"/>
    </xf>
    <xf numFmtId="3" fontId="25" fillId="11" borderId="29" xfId="0" applyNumberFormat="1" applyFont="1" applyFill="1" applyBorder="1"/>
    <xf numFmtId="49" fontId="4" fillId="11" borderId="8" xfId="0" applyNumberFormat="1" applyFont="1" applyFill="1" applyBorder="1" applyAlignment="1">
      <alignment horizontal="center"/>
    </xf>
    <xf numFmtId="49" fontId="18" fillId="11" borderId="5" xfId="0" applyNumberFormat="1" applyFont="1" applyFill="1" applyBorder="1" applyAlignment="1">
      <alignment horizontal="center"/>
    </xf>
    <xf numFmtId="49" fontId="4" fillId="11" borderId="4" xfId="0" applyNumberFormat="1" applyFont="1" applyFill="1" applyBorder="1" applyAlignment="1">
      <alignment horizontal="center"/>
    </xf>
    <xf numFmtId="49" fontId="7" fillId="11" borderId="17" xfId="0" applyNumberFormat="1" applyFont="1" applyFill="1" applyBorder="1"/>
    <xf numFmtId="3" fontId="10" fillId="9" borderId="75" xfId="0" applyNumberFormat="1" applyFont="1" applyFill="1" applyBorder="1" applyAlignment="1"/>
    <xf numFmtId="3" fontId="7" fillId="5" borderId="30" xfId="0" applyNumberFormat="1" applyFont="1" applyFill="1" applyBorder="1" applyAlignment="1">
      <alignment horizontal="right"/>
    </xf>
    <xf numFmtId="49" fontId="64" fillId="0" borderId="4" xfId="0" applyNumberFormat="1" applyFont="1" applyFill="1" applyBorder="1" applyAlignment="1">
      <alignment horizontal="center"/>
    </xf>
    <xf numFmtId="49" fontId="65" fillId="0" borderId="4" xfId="0" applyNumberFormat="1" applyFont="1" applyFill="1" applyBorder="1" applyAlignment="1">
      <alignment horizontal="center"/>
    </xf>
    <xf numFmtId="0" fontId="4" fillId="0" borderId="25" xfId="2" applyFont="1" applyBorder="1"/>
    <xf numFmtId="3" fontId="44" fillId="0" borderId="66" xfId="0" applyNumberFormat="1" applyFont="1" applyBorder="1"/>
    <xf numFmtId="0" fontId="2" fillId="0" borderId="23" xfId="0" applyFont="1" applyFill="1" applyBorder="1" applyAlignment="1">
      <alignment horizontal="center"/>
    </xf>
    <xf numFmtId="0" fontId="23" fillId="5" borderId="12" xfId="0" applyFont="1" applyFill="1" applyBorder="1" applyAlignment="1">
      <alignment horizontal="center"/>
    </xf>
    <xf numFmtId="49" fontId="55" fillId="5" borderId="12" xfId="0" applyNumberFormat="1" applyFont="1" applyFill="1" applyBorder="1" applyAlignment="1">
      <alignment horizontal="center"/>
    </xf>
    <xf numFmtId="0" fontId="35" fillId="5" borderId="83" xfId="0" applyFont="1" applyFill="1" applyBorder="1" applyAlignment="1"/>
    <xf numFmtId="0" fontId="4" fillId="5" borderId="84" xfId="0" applyFont="1" applyFill="1" applyBorder="1" applyAlignment="1"/>
    <xf numFmtId="0" fontId="4" fillId="5" borderId="85" xfId="0" applyFont="1" applyFill="1" applyBorder="1" applyAlignment="1"/>
    <xf numFmtId="0" fontId="7" fillId="5" borderId="12" xfId="0" applyFont="1" applyFill="1" applyBorder="1" applyAlignment="1"/>
    <xf numFmtId="3" fontId="7" fillId="5" borderId="66" xfId="0" applyNumberFormat="1" applyFont="1" applyFill="1" applyBorder="1" applyAlignment="1"/>
    <xf numFmtId="0" fontId="7" fillId="5" borderId="15" xfId="0" applyFont="1" applyFill="1" applyBorder="1" applyAlignment="1"/>
    <xf numFmtId="3" fontId="7" fillId="5" borderId="60" xfId="0" applyNumberFormat="1" applyFont="1" applyFill="1" applyBorder="1" applyAlignment="1"/>
    <xf numFmtId="0" fontId="63" fillId="0" borderId="17" xfId="0" applyFont="1" applyBorder="1" applyAlignment="1">
      <alignment horizontal="center"/>
    </xf>
    <xf numFmtId="0" fontId="0" fillId="0" borderId="15" xfId="0" applyBorder="1"/>
    <xf numFmtId="3" fontId="25" fillId="0" borderId="83" xfId="0" applyNumberFormat="1" applyFont="1" applyFill="1" applyBorder="1" applyAlignment="1">
      <alignment horizontal="right"/>
    </xf>
    <xf numFmtId="0" fontId="5" fillId="0" borderId="30" xfId="0" applyFont="1" applyFill="1" applyBorder="1"/>
    <xf numFmtId="3" fontId="2" fillId="0" borderId="6" xfId="0" applyNumberFormat="1" applyFont="1" applyBorder="1"/>
    <xf numFmtId="49" fontId="9" fillId="5" borderId="17" xfId="0" applyNumberFormat="1" applyFont="1" applyFill="1" applyBorder="1"/>
    <xf numFmtId="49" fontId="9" fillId="5" borderId="24" xfId="0" applyNumberFormat="1" applyFont="1" applyFill="1" applyBorder="1"/>
    <xf numFmtId="49" fontId="16" fillId="3" borderId="17" xfId="0" applyNumberFormat="1" applyFont="1" applyFill="1" applyBorder="1"/>
    <xf numFmtId="49" fontId="4" fillId="3" borderId="24" xfId="0" applyNumberFormat="1" applyFont="1" applyFill="1" applyBorder="1"/>
    <xf numFmtId="49" fontId="4" fillId="3" borderId="0" xfId="0" applyNumberFormat="1" applyFont="1" applyFill="1" applyBorder="1"/>
    <xf numFmtId="49" fontId="3" fillId="6" borderId="0" xfId="0" applyNumberFormat="1" applyFont="1" applyFill="1" applyBorder="1"/>
    <xf numFmtId="49" fontId="3" fillId="3" borderId="24" xfId="0" applyNumberFormat="1" applyFont="1" applyFill="1" applyBorder="1"/>
    <xf numFmtId="49" fontId="9" fillId="0" borderId="17" xfId="0" applyNumberFormat="1" applyFont="1" applyFill="1" applyBorder="1"/>
    <xf numFmtId="49" fontId="4" fillId="11" borderId="17" xfId="0" applyNumberFormat="1" applyFont="1" applyFill="1" applyBorder="1"/>
    <xf numFmtId="49" fontId="3" fillId="6" borderId="71" xfId="0" applyNumberFormat="1" applyFont="1" applyFill="1" applyBorder="1"/>
    <xf numFmtId="0" fontId="4" fillId="7" borderId="0" xfId="0" applyFont="1" applyFill="1" applyBorder="1"/>
    <xf numFmtId="0" fontId="19" fillId="5" borderId="17" xfId="0" applyFont="1" applyFill="1" applyBorder="1"/>
    <xf numFmtId="0" fontId="8" fillId="3" borderId="17" xfId="0" applyFont="1" applyFill="1" applyBorder="1"/>
    <xf numFmtId="0" fontId="5" fillId="0" borderId="17" xfId="0" applyFont="1" applyBorder="1"/>
    <xf numFmtId="0" fontId="4" fillId="0" borderId="17" xfId="0" applyFont="1" applyFill="1" applyBorder="1"/>
    <xf numFmtId="0" fontId="5" fillId="3" borderId="17" xfId="0" applyFont="1" applyFill="1" applyBorder="1"/>
    <xf numFmtId="0" fontId="8" fillId="5" borderId="17" xfId="0" applyFont="1" applyFill="1" applyBorder="1"/>
    <xf numFmtId="0" fontId="8" fillId="0" borderId="17" xfId="0" applyFont="1" applyFill="1" applyBorder="1"/>
    <xf numFmtId="0" fontId="5" fillId="0" borderId="17" xfId="0" applyFont="1" applyFill="1" applyBorder="1"/>
    <xf numFmtId="0" fontId="24" fillId="6" borderId="13" xfId="0" applyFont="1" applyFill="1" applyBorder="1"/>
    <xf numFmtId="0" fontId="4" fillId="7" borderId="86" xfId="0" applyFont="1" applyFill="1" applyBorder="1"/>
    <xf numFmtId="3" fontId="8" fillId="5" borderId="52" xfId="0" applyNumberFormat="1" applyFont="1" applyFill="1" applyBorder="1" applyAlignment="1">
      <alignment horizontal="right"/>
    </xf>
    <xf numFmtId="3" fontId="8" fillId="5" borderId="68" xfId="0" applyNumberFormat="1" applyFont="1" applyFill="1" applyBorder="1" applyAlignment="1">
      <alignment horizontal="right"/>
    </xf>
    <xf numFmtId="3" fontId="8" fillId="3" borderId="27" xfId="0" applyNumberFormat="1" applyFont="1" applyFill="1" applyBorder="1" applyAlignment="1">
      <alignment horizontal="right"/>
    </xf>
    <xf numFmtId="3" fontId="7" fillId="3" borderId="27" xfId="0" applyNumberFormat="1" applyFont="1" applyFill="1" applyBorder="1" applyAlignment="1">
      <alignment horizontal="right"/>
    </xf>
    <xf numFmtId="3" fontId="9" fillId="0" borderId="29" xfId="0" applyNumberFormat="1" applyFont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0" fontId="27" fillId="3" borderId="87" xfId="0" applyFont="1" applyFill="1" applyBorder="1"/>
    <xf numFmtId="0" fontId="27" fillId="3" borderId="88" xfId="0" applyFont="1" applyFill="1" applyBorder="1"/>
    <xf numFmtId="0" fontId="24" fillId="4" borderId="89" xfId="0" applyFont="1" applyFill="1" applyBorder="1"/>
    <xf numFmtId="3" fontId="16" fillId="7" borderId="64" xfId="0" applyNumberFormat="1" applyFont="1" applyFill="1" applyBorder="1" applyAlignment="1">
      <alignment horizontal="center"/>
    </xf>
    <xf numFmtId="0" fontId="16" fillId="7" borderId="28" xfId="0" applyFont="1" applyFill="1" applyBorder="1" applyAlignment="1">
      <alignment horizontal="center"/>
    </xf>
    <xf numFmtId="49" fontId="16" fillId="7" borderId="28" xfId="0" applyNumberFormat="1" applyFont="1" applyFill="1" applyBorder="1" applyAlignment="1">
      <alignment horizontal="center"/>
    </xf>
    <xf numFmtId="3" fontId="29" fillId="0" borderId="29" xfId="0" applyNumberFormat="1" applyFont="1" applyBorder="1" applyAlignment="1">
      <alignment horizontal="right"/>
    </xf>
    <xf numFmtId="3" fontId="29" fillId="0" borderId="51" xfId="0" applyNumberFormat="1" applyFont="1" applyBorder="1" applyAlignment="1">
      <alignment horizontal="right"/>
    </xf>
    <xf numFmtId="3" fontId="29" fillId="4" borderId="90" xfId="0" applyNumberFormat="1" applyFont="1" applyFill="1" applyBorder="1" applyAlignment="1">
      <alignment horizontal="right"/>
    </xf>
    <xf numFmtId="49" fontId="4" fillId="0" borderId="7" xfId="0" applyNumberFormat="1" applyFont="1" applyBorder="1"/>
    <xf numFmtId="49" fontId="16" fillId="7" borderId="60" xfId="0" applyNumberFormat="1" applyFont="1" applyFill="1" applyBorder="1" applyAlignment="1">
      <alignment horizontal="center"/>
    </xf>
    <xf numFmtId="3" fontId="8" fillId="0" borderId="27" xfId="0" applyNumberFormat="1" applyFont="1" applyBorder="1" applyAlignment="1">
      <alignment horizontal="right"/>
    </xf>
    <xf numFmtId="3" fontId="9" fillId="0" borderId="27" xfId="0" applyNumberFormat="1" applyFont="1" applyFill="1" applyBorder="1" applyAlignment="1">
      <alignment horizontal="right"/>
    </xf>
    <xf numFmtId="3" fontId="9" fillId="0" borderId="27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25" fillId="0" borderId="27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34" fillId="0" borderId="27" xfId="0" applyNumberFormat="1" applyFont="1" applyBorder="1" applyAlignment="1">
      <alignment horizontal="right"/>
    </xf>
    <xf numFmtId="3" fontId="9" fillId="3" borderId="29" xfId="0" applyNumberFormat="1" applyFont="1" applyFill="1" applyBorder="1" applyAlignment="1">
      <alignment horizontal="right"/>
    </xf>
    <xf numFmtId="3" fontId="7" fillId="6" borderId="29" xfId="0" applyNumberFormat="1" applyFont="1" applyFill="1" applyBorder="1" applyAlignment="1">
      <alignment horizontal="right"/>
    </xf>
    <xf numFmtId="3" fontId="7" fillId="11" borderId="27" xfId="0" applyNumberFormat="1" applyFont="1" applyFill="1" applyBorder="1" applyAlignment="1">
      <alignment horizontal="right"/>
    </xf>
    <xf numFmtId="3" fontId="19" fillId="6" borderId="60" xfId="0" applyNumberFormat="1" applyFont="1" applyFill="1" applyBorder="1" applyAlignment="1">
      <alignment horizontal="right"/>
    </xf>
    <xf numFmtId="3" fontId="7" fillId="5" borderId="24" xfId="0" applyNumberFormat="1" applyFont="1" applyFill="1" applyBorder="1" applyAlignment="1">
      <alignment horizontal="right"/>
    </xf>
    <xf numFmtId="0" fontId="22" fillId="0" borderId="8" xfId="0" applyFont="1" applyBorder="1" applyAlignment="1">
      <alignment horizontal="center"/>
    </xf>
    <xf numFmtId="3" fontId="5" fillId="0" borderId="8" xfId="0" applyNumberFormat="1" applyFont="1" applyFill="1" applyBorder="1"/>
    <xf numFmtId="3" fontId="5" fillId="0" borderId="9" xfId="0" applyNumberFormat="1" applyFont="1" applyFill="1" applyBorder="1"/>
    <xf numFmtId="3" fontId="2" fillId="0" borderId="0" xfId="0" applyNumberFormat="1" applyFont="1"/>
    <xf numFmtId="0" fontId="10" fillId="9" borderId="57" xfId="0" applyFont="1" applyFill="1" applyBorder="1" applyAlignment="1">
      <alignment horizontal="left" vertical="center"/>
    </xf>
    <xf numFmtId="0" fontId="2" fillId="0" borderId="5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3" fontId="7" fillId="2" borderId="9" xfId="0" applyNumberFormat="1" applyFont="1" applyFill="1" applyBorder="1" applyAlignment="1">
      <alignment horizontal="right"/>
    </xf>
    <xf numFmtId="3" fontId="7" fillId="5" borderId="72" xfId="0" applyNumberFormat="1" applyFont="1" applyFill="1" applyBorder="1" applyAlignment="1"/>
    <xf numFmtId="0" fontId="0" fillId="0" borderId="7" xfId="0" applyBorder="1"/>
    <xf numFmtId="3" fontId="25" fillId="0" borderId="9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  <xf numFmtId="3" fontId="8" fillId="2" borderId="27" xfId="0" applyNumberFormat="1" applyFont="1" applyFill="1" applyBorder="1" applyAlignment="1">
      <alignment horizontal="right"/>
    </xf>
    <xf numFmtId="3" fontId="8" fillId="2" borderId="29" xfId="0" applyNumberFormat="1" applyFont="1" applyFill="1" applyBorder="1" applyAlignment="1">
      <alignment horizontal="right"/>
    </xf>
    <xf numFmtId="3" fontId="8" fillId="0" borderId="51" xfId="0" applyNumberFormat="1" applyFont="1" applyFill="1" applyBorder="1" applyAlignment="1">
      <alignment horizontal="right"/>
    </xf>
    <xf numFmtId="3" fontId="7" fillId="2" borderId="30" xfId="0" applyNumberFormat="1" applyFont="1" applyFill="1" applyBorder="1" applyAlignment="1">
      <alignment horizontal="right"/>
    </xf>
    <xf numFmtId="3" fontId="45" fillId="5" borderId="27" xfId="0" applyNumberFormat="1" applyFont="1" applyFill="1" applyBorder="1"/>
    <xf numFmtId="3" fontId="45" fillId="2" borderId="27" xfId="0" applyNumberFormat="1" applyFont="1" applyFill="1" applyBorder="1"/>
    <xf numFmtId="3" fontId="45" fillId="2" borderId="29" xfId="0" applyNumberFormat="1" applyFont="1" applyFill="1" applyBorder="1"/>
    <xf numFmtId="3" fontId="51" fillId="0" borderId="29" xfId="0" applyNumberFormat="1" applyFont="1" applyBorder="1"/>
    <xf numFmtId="3" fontId="51" fillId="0" borderId="66" xfId="0" applyNumberFormat="1" applyFont="1" applyBorder="1"/>
    <xf numFmtId="3" fontId="12" fillId="5" borderId="55" xfId="0" applyNumberFormat="1" applyFont="1" applyFill="1" applyBorder="1" applyAlignment="1"/>
    <xf numFmtId="3" fontId="37" fillId="0" borderId="0" xfId="0" applyNumberFormat="1" applyFont="1"/>
    <xf numFmtId="3" fontId="37" fillId="0" borderId="0" xfId="0" applyNumberFormat="1" applyFont="1" applyFill="1"/>
    <xf numFmtId="3" fontId="19" fillId="5" borderId="52" xfId="0" applyNumberFormat="1" applyFont="1" applyFill="1" applyBorder="1" applyAlignment="1">
      <alignment horizontal="right"/>
    </xf>
    <xf numFmtId="3" fontId="19" fillId="5" borderId="29" xfId="0" applyNumberFormat="1" applyFont="1" applyFill="1" applyBorder="1" applyAlignment="1">
      <alignment horizontal="right"/>
    </xf>
    <xf numFmtId="165" fontId="30" fillId="0" borderId="29" xfId="0" applyNumberFormat="1" applyFont="1" applyBorder="1" applyAlignment="1">
      <alignment horizontal="right"/>
    </xf>
    <xf numFmtId="3" fontId="30" fillId="0" borderId="29" xfId="0" applyNumberFormat="1" applyFont="1" applyBorder="1" applyAlignment="1">
      <alignment horizontal="right"/>
    </xf>
    <xf numFmtId="3" fontId="30" fillId="0" borderId="29" xfId="0" applyNumberFormat="1" applyFont="1" applyFill="1" applyBorder="1" applyAlignment="1">
      <alignment horizontal="right"/>
    </xf>
    <xf numFmtId="3" fontId="19" fillId="5" borderId="28" xfId="0" applyNumberFormat="1" applyFont="1" applyFill="1" applyBorder="1" applyAlignment="1">
      <alignment horizontal="right"/>
    </xf>
    <xf numFmtId="3" fontId="19" fillId="5" borderId="27" xfId="0" applyNumberFormat="1" applyFont="1" applyFill="1" applyBorder="1" applyAlignment="1">
      <alignment horizontal="right"/>
    </xf>
    <xf numFmtId="3" fontId="19" fillId="2" borderId="27" xfId="0" applyNumberFormat="1" applyFont="1" applyFill="1" applyBorder="1" applyAlignment="1">
      <alignment horizontal="right"/>
    </xf>
    <xf numFmtId="3" fontId="19" fillId="0" borderId="51" xfId="0" applyNumberFormat="1" applyFont="1" applyBorder="1" applyAlignment="1">
      <alignment horizontal="right"/>
    </xf>
    <xf numFmtId="3" fontId="30" fillId="0" borderId="51" xfId="0" applyNumberFormat="1" applyFont="1" applyBorder="1" applyAlignment="1">
      <alignment horizontal="right"/>
    </xf>
    <xf numFmtId="3" fontId="30" fillId="0" borderId="51" xfId="0" applyNumberFormat="1" applyFont="1" applyFill="1" applyBorder="1" applyAlignment="1">
      <alignment horizontal="right"/>
    </xf>
    <xf numFmtId="3" fontId="19" fillId="2" borderId="51" xfId="0" applyNumberFormat="1" applyFont="1" applyFill="1" applyBorder="1" applyAlignment="1">
      <alignment horizontal="right"/>
    </xf>
    <xf numFmtId="3" fontId="19" fillId="0" borderId="29" xfId="0" applyNumberFormat="1" applyFont="1" applyBorder="1" applyAlignment="1">
      <alignment horizontal="right"/>
    </xf>
    <xf numFmtId="3" fontId="19" fillId="0" borderId="91" xfId="0" applyNumberFormat="1" applyFont="1" applyBorder="1" applyAlignment="1">
      <alignment horizontal="right"/>
    </xf>
    <xf numFmtId="3" fontId="19" fillId="8" borderId="92" xfId="0" applyNumberFormat="1" applyFont="1" applyFill="1" applyBorder="1" applyAlignment="1">
      <alignment horizontal="right"/>
    </xf>
    <xf numFmtId="3" fontId="19" fillId="6" borderId="27" xfId="0" applyNumberFormat="1" applyFont="1" applyFill="1" applyBorder="1" applyAlignment="1">
      <alignment horizontal="right"/>
    </xf>
    <xf numFmtId="3" fontId="30" fillId="0" borderId="27" xfId="0" applyNumberFormat="1" applyFont="1" applyFill="1" applyBorder="1" applyAlignment="1">
      <alignment horizontal="right"/>
    </xf>
    <xf numFmtId="3" fontId="28" fillId="0" borderId="27" xfId="0" applyNumberFormat="1" applyFont="1" applyFill="1" applyBorder="1" applyAlignment="1">
      <alignment horizontal="right"/>
    </xf>
    <xf numFmtId="3" fontId="28" fillId="0" borderId="29" xfId="0" applyNumberFormat="1" applyFont="1" applyBorder="1" applyAlignment="1">
      <alignment horizontal="right"/>
    </xf>
    <xf numFmtId="0" fontId="10" fillId="5" borderId="65" xfId="0" applyFont="1" applyFill="1" applyBorder="1"/>
    <xf numFmtId="0" fontId="10" fillId="5" borderId="7" xfId="0" applyFont="1" applyFill="1" applyBorder="1"/>
    <xf numFmtId="0" fontId="28" fillId="0" borderId="7" xfId="0" applyFont="1" applyBorder="1"/>
    <xf numFmtId="0" fontId="34" fillId="0" borderId="7" xfId="0" applyFont="1" applyBorder="1" applyAlignment="1">
      <alignment horizontal="left"/>
    </xf>
    <xf numFmtId="0" fontId="34" fillId="0" borderId="7" xfId="0" applyFont="1" applyBorder="1"/>
    <xf numFmtId="0" fontId="34" fillId="0" borderId="7" xfId="0" applyFont="1" applyFill="1" applyBorder="1"/>
    <xf numFmtId="0" fontId="24" fillId="5" borderId="75" xfId="0" applyFont="1" applyFill="1" applyBorder="1"/>
    <xf numFmtId="0" fontId="24" fillId="5" borderId="30" xfId="0" applyFont="1" applyFill="1" applyBorder="1"/>
    <xf numFmtId="0" fontId="10" fillId="2" borderId="7" xfId="0" applyFont="1" applyFill="1" applyBorder="1"/>
    <xf numFmtId="0" fontId="24" fillId="2" borderId="75" xfId="0" applyFont="1" applyFill="1" applyBorder="1"/>
    <xf numFmtId="0" fontId="24" fillId="2" borderId="30" xfId="0" applyFont="1" applyFill="1" applyBorder="1"/>
    <xf numFmtId="0" fontId="19" fillId="0" borderId="7" xfId="0" applyFont="1" applyBorder="1"/>
    <xf numFmtId="0" fontId="19" fillId="0" borderId="75" xfId="0" applyFont="1" applyBorder="1"/>
    <xf numFmtId="0" fontId="13" fillId="0" borderId="93" xfId="0" applyFont="1" applyBorder="1"/>
    <xf numFmtId="0" fontId="13" fillId="8" borderId="94" xfId="0" applyFont="1" applyFill="1" applyBorder="1"/>
    <xf numFmtId="0" fontId="10" fillId="6" borderId="30" xfId="0" applyFont="1" applyFill="1" applyBorder="1"/>
    <xf numFmtId="49" fontId="63" fillId="0" borderId="7" xfId="0" applyNumberFormat="1" applyFont="1" applyFill="1" applyBorder="1"/>
    <xf numFmtId="49" fontId="30" fillId="0" borderId="7" xfId="0" applyNumberFormat="1" applyFont="1" applyFill="1" applyBorder="1"/>
    <xf numFmtId="49" fontId="0" fillId="0" borderId="7" xfId="0" applyNumberFormat="1" applyFill="1" applyBorder="1"/>
    <xf numFmtId="0" fontId="27" fillId="6" borderId="95" xfId="0" applyFont="1" applyFill="1" applyBorder="1"/>
    <xf numFmtId="0" fontId="0" fillId="0" borderId="4" xfId="0" applyFill="1" applyBorder="1"/>
    <xf numFmtId="0" fontId="50" fillId="0" borderId="4" xfId="0" applyFont="1" applyBorder="1"/>
    <xf numFmtId="0" fontId="5" fillId="0" borderId="17" xfId="2" applyFont="1" applyFill="1" applyBorder="1"/>
    <xf numFmtId="3" fontId="28" fillId="0" borderId="29" xfId="0" applyNumberFormat="1" applyFont="1" applyFill="1" applyBorder="1" applyAlignment="1">
      <alignment horizontal="right"/>
    </xf>
    <xf numFmtId="3" fontId="61" fillId="0" borderId="0" xfId="0" applyNumberFormat="1" applyFont="1"/>
    <xf numFmtId="49" fontId="9" fillId="0" borderId="24" xfId="0" applyNumberFormat="1" applyFont="1" applyFill="1" applyBorder="1"/>
    <xf numFmtId="49" fontId="4" fillId="0" borderId="24" xfId="0" applyNumberFormat="1" applyFont="1" applyFill="1" applyBorder="1"/>
    <xf numFmtId="0" fontId="5" fillId="0" borderId="38" xfId="0" applyFont="1" applyFill="1" applyBorder="1"/>
    <xf numFmtId="3" fontId="5" fillId="0" borderId="41" xfId="0" applyNumberFormat="1" applyFont="1" applyFill="1" applyBorder="1"/>
    <xf numFmtId="0" fontId="37" fillId="0" borderId="0" xfId="0" applyFont="1" applyFill="1"/>
    <xf numFmtId="0" fontId="5" fillId="0" borderId="24" xfId="2" applyFont="1" applyFill="1" applyBorder="1"/>
    <xf numFmtId="3" fontId="7" fillId="5" borderId="69" xfId="0" applyNumberFormat="1" applyFont="1" applyFill="1" applyBorder="1" applyAlignment="1"/>
    <xf numFmtId="3" fontId="25" fillId="0" borderId="61" xfId="0" applyNumberFormat="1" applyFont="1" applyFill="1" applyBorder="1" applyAlignment="1"/>
    <xf numFmtId="3" fontId="7" fillId="5" borderId="48" xfId="0" applyNumberFormat="1" applyFont="1" applyFill="1" applyBorder="1" applyAlignment="1"/>
    <xf numFmtId="3" fontId="7" fillId="5" borderId="48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84" xfId="2" applyFont="1" applyBorder="1"/>
    <xf numFmtId="3" fontId="7" fillId="0" borderId="33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0" fontId="2" fillId="7" borderId="49" xfId="0" applyFont="1" applyFill="1" applyBorder="1" applyAlignment="1">
      <alignment horizontal="center"/>
    </xf>
    <xf numFmtId="49" fontId="2" fillId="7" borderId="50" xfId="0" applyNumberFormat="1" applyFont="1" applyFill="1" applyBorder="1" applyAlignment="1">
      <alignment horizontal="center"/>
    </xf>
    <xf numFmtId="0" fontId="2" fillId="7" borderId="80" xfId="0" applyFont="1" applyFill="1" applyBorder="1"/>
    <xf numFmtId="0" fontId="2" fillId="7" borderId="32" xfId="0" applyFont="1" applyFill="1" applyBorder="1" applyAlignment="1">
      <alignment horizontal="center"/>
    </xf>
    <xf numFmtId="49" fontId="2" fillId="7" borderId="16" xfId="0" applyNumberFormat="1" applyFont="1" applyFill="1" applyBorder="1" applyAlignment="1">
      <alignment horizontal="center"/>
    </xf>
    <xf numFmtId="49" fontId="2" fillId="7" borderId="0" xfId="0" applyNumberFormat="1" applyFont="1" applyFill="1" applyBorder="1" applyAlignment="1">
      <alignment horizontal="center"/>
    </xf>
    <xf numFmtId="0" fontId="2" fillId="7" borderId="73" xfId="0" applyFont="1" applyFill="1" applyBorder="1"/>
    <xf numFmtId="164" fontId="5" fillId="0" borderId="24" xfId="1" applyFont="1" applyFill="1" applyBorder="1" applyAlignment="1"/>
    <xf numFmtId="0" fontId="2" fillId="7" borderId="23" xfId="0" applyFont="1" applyFill="1" applyBorder="1" applyAlignment="1">
      <alignment horizontal="center"/>
    </xf>
    <xf numFmtId="49" fontId="2" fillId="7" borderId="18" xfId="0" applyNumberFormat="1" applyFont="1" applyFill="1" applyBorder="1" applyAlignment="1">
      <alignment horizontal="center"/>
    </xf>
    <xf numFmtId="49" fontId="2" fillId="7" borderId="71" xfId="0" applyNumberFormat="1" applyFont="1" applyFill="1" applyBorder="1" applyAlignment="1">
      <alignment horizontal="center"/>
    </xf>
    <xf numFmtId="0" fontId="2" fillId="7" borderId="81" xfId="0" applyFont="1" applyFill="1" applyBorder="1"/>
    <xf numFmtId="0" fontId="46" fillId="0" borderId="27" xfId="0" applyFont="1" applyBorder="1"/>
    <xf numFmtId="0" fontId="2" fillId="0" borderId="40" xfId="0" applyFont="1" applyFill="1" applyBorder="1" applyAlignment="1">
      <alignment horizontal="justify"/>
    </xf>
    <xf numFmtId="0" fontId="2" fillId="0" borderId="40" xfId="0" applyFont="1" applyBorder="1" applyAlignment="1">
      <alignment horizontal="justify"/>
    </xf>
    <xf numFmtId="3" fontId="0" fillId="0" borderId="27" xfId="0" applyNumberFormat="1" applyBorder="1"/>
    <xf numFmtId="3" fontId="25" fillId="0" borderId="0" xfId="0" applyNumberFormat="1" applyFont="1" applyFill="1" applyBorder="1"/>
    <xf numFmtId="3" fontId="66" fillId="0" borderId="4" xfId="0" applyNumberFormat="1" applyFont="1" applyFill="1" applyBorder="1"/>
    <xf numFmtId="3" fontId="3" fillId="0" borderId="8" xfId="0" applyNumberFormat="1" applyFont="1" applyFill="1" applyBorder="1"/>
    <xf numFmtId="0" fontId="4" fillId="0" borderId="0" xfId="0" applyFont="1" applyBorder="1" applyAlignment="1">
      <alignment horizontal="center"/>
    </xf>
    <xf numFmtId="49" fontId="56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5" fillId="0" borderId="0" xfId="0" applyNumberFormat="1" applyFont="1" applyFill="1" applyBorder="1"/>
    <xf numFmtId="3" fontId="3" fillId="0" borderId="0" xfId="0" applyNumberFormat="1" applyFont="1" applyFill="1" applyBorder="1"/>
    <xf numFmtId="0" fontId="2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56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77" xfId="0" applyFont="1" applyFill="1" applyBorder="1"/>
    <xf numFmtId="3" fontId="5" fillId="0" borderId="23" xfId="0" applyNumberFormat="1" applyFont="1" applyFill="1" applyBorder="1"/>
    <xf numFmtId="3" fontId="5" fillId="0" borderId="18" xfId="0" applyNumberFormat="1" applyFont="1" applyFill="1" applyBorder="1"/>
    <xf numFmtId="3" fontId="25" fillId="0" borderId="60" xfId="0" applyNumberFormat="1" applyFont="1" applyFill="1" applyBorder="1"/>
    <xf numFmtId="3" fontId="25" fillId="0" borderId="60" xfId="0" applyNumberFormat="1" applyFont="1" applyFill="1" applyBorder="1" applyAlignment="1">
      <alignment horizontal="right"/>
    </xf>
    <xf numFmtId="3" fontId="7" fillId="0" borderId="60" xfId="0" applyNumberFormat="1" applyFont="1" applyFill="1" applyBorder="1" applyAlignment="1">
      <alignment horizontal="right"/>
    </xf>
    <xf numFmtId="3" fontId="25" fillId="0" borderId="4" xfId="0" applyNumberFormat="1" applyFont="1" applyFill="1" applyBorder="1"/>
    <xf numFmtId="3" fontId="2" fillId="0" borderId="11" xfId="0" applyNumberFormat="1" applyFont="1" applyFill="1" applyBorder="1" applyAlignment="1"/>
    <xf numFmtId="3" fontId="2" fillId="0" borderId="11" xfId="0" applyNumberFormat="1" applyFont="1" applyFill="1" applyBorder="1" applyAlignment="1">
      <alignment horizontal="right"/>
    </xf>
    <xf numFmtId="3" fontId="5" fillId="11" borderId="24" xfId="0" applyNumberFormat="1" applyFont="1" applyFill="1" applyBorder="1" applyAlignment="1">
      <alignment horizontal="right"/>
    </xf>
    <xf numFmtId="3" fontId="5" fillId="0" borderId="61" xfId="0" applyNumberFormat="1" applyFont="1" applyFill="1" applyBorder="1" applyAlignment="1">
      <alignment horizontal="right"/>
    </xf>
    <xf numFmtId="0" fontId="0" fillId="0" borderId="61" xfId="0" applyBorder="1"/>
    <xf numFmtId="3" fontId="7" fillId="5" borderId="70" xfId="0" applyNumberFormat="1" applyFont="1" applyFill="1" applyBorder="1" applyAlignment="1"/>
    <xf numFmtId="3" fontId="7" fillId="0" borderId="70" xfId="0" applyNumberFormat="1" applyFont="1" applyFill="1" applyBorder="1" applyAlignment="1"/>
    <xf numFmtId="0" fontId="50" fillId="0" borderId="85" xfId="0" applyFont="1" applyBorder="1"/>
    <xf numFmtId="3" fontId="5" fillId="0" borderId="62" xfId="0" applyNumberFormat="1" applyFont="1" applyFill="1" applyBorder="1" applyAlignment="1"/>
    <xf numFmtId="3" fontId="3" fillId="0" borderId="26" xfId="0" applyNumberFormat="1" applyFont="1" applyFill="1" applyBorder="1"/>
    <xf numFmtId="3" fontId="67" fillId="0" borderId="9" xfId="0" applyNumberFormat="1" applyFont="1" applyBorder="1"/>
    <xf numFmtId="3" fontId="40" fillId="5" borderId="10" xfId="0" applyNumberFormat="1" applyFont="1" applyFill="1" applyBorder="1" applyAlignment="1"/>
    <xf numFmtId="3" fontId="40" fillId="11" borderId="75" xfId="0" applyNumberFormat="1" applyFont="1" applyFill="1" applyBorder="1" applyAlignment="1"/>
    <xf numFmtId="3" fontId="40" fillId="5" borderId="82" xfId="0" applyNumberFormat="1" applyFont="1" applyFill="1" applyBorder="1"/>
    <xf numFmtId="3" fontId="40" fillId="0" borderId="26" xfId="0" applyNumberFormat="1" applyFont="1" applyBorder="1"/>
    <xf numFmtId="3" fontId="40" fillId="5" borderId="26" xfId="0" applyNumberFormat="1" applyFont="1" applyFill="1" applyBorder="1"/>
    <xf numFmtId="3" fontId="40" fillId="11" borderId="25" xfId="0" applyNumberFormat="1" applyFont="1" applyFill="1" applyBorder="1"/>
    <xf numFmtId="3" fontId="25" fillId="0" borderId="8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0" xfId="0" applyFont="1" applyFill="1" applyBorder="1" applyAlignment="1"/>
    <xf numFmtId="3" fontId="25" fillId="0" borderId="51" xfId="0" applyNumberFormat="1" applyFont="1" applyFill="1" applyBorder="1"/>
    <xf numFmtId="0" fontId="67" fillId="0" borderId="0" xfId="0" applyFont="1"/>
    <xf numFmtId="3" fontId="67" fillId="0" borderId="0" xfId="0" applyNumberFormat="1" applyFont="1"/>
    <xf numFmtId="0" fontId="67" fillId="0" borderId="0" xfId="0" applyFont="1" applyFill="1"/>
    <xf numFmtId="0" fontId="63" fillId="0" borderId="17" xfId="2" applyFont="1" applyFill="1" applyBorder="1"/>
    <xf numFmtId="3" fontId="67" fillId="0" borderId="0" xfId="0" applyNumberFormat="1" applyFont="1" applyFill="1"/>
    <xf numFmtId="0" fontId="67" fillId="0" borderId="0" xfId="0" applyFont="1" applyBorder="1"/>
    <xf numFmtId="3" fontId="68" fillId="0" borderId="0" xfId="0" applyNumberFormat="1" applyFont="1"/>
    <xf numFmtId="3" fontId="0" fillId="0" borderId="0" xfId="0" applyNumberFormat="1" applyAlignment="1">
      <alignment horizontal="center"/>
    </xf>
    <xf numFmtId="0" fontId="2" fillId="0" borderId="0" xfId="0" applyFont="1"/>
    <xf numFmtId="49" fontId="63" fillId="0" borderId="8" xfId="0" applyNumberFormat="1" applyFont="1" applyBorder="1" applyAlignment="1">
      <alignment horizontal="center"/>
    </xf>
    <xf numFmtId="3" fontId="2" fillId="0" borderId="4" xfId="0" applyNumberFormat="1" applyFont="1" applyFill="1" applyBorder="1"/>
    <xf numFmtId="3" fontId="5" fillId="0" borderId="19" xfId="0" applyNumberFormat="1" applyFont="1" applyFill="1" applyBorder="1"/>
    <xf numFmtId="3" fontId="2" fillId="0" borderId="9" xfId="0" applyNumberFormat="1" applyFont="1" applyFill="1" applyBorder="1"/>
    <xf numFmtId="3" fontId="42" fillId="0" borderId="4" xfId="0" applyNumberFormat="1" applyFont="1" applyFill="1" applyBorder="1"/>
    <xf numFmtId="0" fontId="67" fillId="0" borderId="0" xfId="0" applyFont="1" applyAlignment="1">
      <alignment horizontal="center"/>
    </xf>
    <xf numFmtId="3" fontId="7" fillId="0" borderId="0" xfId="0" applyNumberFormat="1" applyFont="1" applyFill="1" applyBorder="1"/>
    <xf numFmtId="3" fontId="42" fillId="0" borderId="0" xfId="0" applyNumberFormat="1" applyFont="1"/>
    <xf numFmtId="3" fontId="67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/>
    <xf numFmtId="3" fontId="40" fillId="0" borderId="0" xfId="0" applyNumberFormat="1" applyFont="1"/>
    <xf numFmtId="3" fontId="40" fillId="0" borderId="0" xfId="0" applyNumberFormat="1" applyFont="1" applyFill="1"/>
    <xf numFmtId="0" fontId="40" fillId="0" borderId="0" xfId="0" applyFont="1" applyFill="1"/>
    <xf numFmtId="0" fontId="40" fillId="0" borderId="0" xfId="0" applyFont="1" applyBorder="1"/>
    <xf numFmtId="0" fontId="40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3" fontId="12" fillId="0" borderId="54" xfId="0" applyNumberFormat="1" applyFont="1" applyFill="1" applyBorder="1" applyAlignment="1"/>
    <xf numFmtId="3" fontId="12" fillId="0" borderId="55" xfId="0" applyNumberFormat="1" applyFont="1" applyFill="1" applyBorder="1" applyAlignment="1"/>
    <xf numFmtId="3" fontId="40" fillId="0" borderId="64" xfId="0" applyNumberFormat="1" applyFont="1" applyFill="1" applyBorder="1" applyAlignment="1"/>
    <xf numFmtId="3" fontId="40" fillId="0" borderId="51" xfId="0" applyNumberFormat="1" applyFont="1" applyFill="1" applyBorder="1" applyAlignment="1"/>
    <xf numFmtId="3" fontId="40" fillId="0" borderId="29" xfId="0" applyNumberFormat="1" applyFont="1" applyFill="1" applyBorder="1" applyAlignment="1"/>
    <xf numFmtId="3" fontId="40" fillId="0" borderId="27" xfId="0" applyNumberFormat="1" applyFont="1" applyFill="1" applyBorder="1" applyAlignment="1"/>
    <xf numFmtId="3" fontId="40" fillId="0" borderId="28" xfId="0" applyNumberFormat="1" applyFont="1" applyFill="1" applyBorder="1" applyAlignment="1"/>
    <xf numFmtId="3" fontId="40" fillId="0" borderId="29" xfId="0" applyNumberFormat="1" applyFont="1" applyFill="1" applyBorder="1" applyAlignment="1">
      <alignment horizontal="right"/>
    </xf>
    <xf numFmtId="49" fontId="67" fillId="0" borderId="0" xfId="0" applyNumberFormat="1" applyFont="1" applyFill="1"/>
    <xf numFmtId="0" fontId="12" fillId="0" borderId="0" xfId="0" applyFont="1" applyAlignment="1">
      <alignment horizontal="right"/>
    </xf>
    <xf numFmtId="3" fontId="12" fillId="0" borderId="0" xfId="0" applyNumberFormat="1" applyFont="1"/>
    <xf numFmtId="3" fontId="7" fillId="12" borderId="8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3" fontId="7" fillId="0" borderId="39" xfId="0" applyNumberFormat="1" applyFont="1" applyFill="1" applyBorder="1" applyAlignment="1">
      <alignment horizontal="right"/>
    </xf>
    <xf numFmtId="0" fontId="43" fillId="0" borderId="0" xfId="0" applyFont="1"/>
    <xf numFmtId="0" fontId="0" fillId="0" borderId="3" xfId="0" applyBorder="1" applyAlignment="1">
      <alignment horizontal="center"/>
    </xf>
    <xf numFmtId="49" fontId="55" fillId="0" borderId="9" xfId="0" applyNumberFormat="1" applyFont="1" applyBorder="1" applyAlignment="1">
      <alignment horizontal="center"/>
    </xf>
    <xf numFmtId="3" fontId="25" fillId="0" borderId="61" xfId="0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 horizontal="center"/>
    </xf>
    <xf numFmtId="49" fontId="55" fillId="0" borderId="83" xfId="0" applyNumberFormat="1" applyFont="1" applyFill="1" applyBorder="1" applyAlignment="1">
      <alignment horizontal="center"/>
    </xf>
    <xf numFmtId="0" fontId="42" fillId="0" borderId="84" xfId="0" applyFont="1" applyBorder="1"/>
    <xf numFmtId="3" fontId="5" fillId="0" borderId="15" xfId="0" applyNumberFormat="1" applyFont="1" applyFill="1" applyBorder="1" applyAlignment="1"/>
    <xf numFmtId="3" fontId="5" fillId="0" borderId="13" xfId="0" applyNumberFormat="1" applyFont="1" applyFill="1" applyBorder="1" applyAlignment="1"/>
    <xf numFmtId="3" fontId="25" fillId="0" borderId="85" xfId="0" applyNumberFormat="1" applyFont="1" applyFill="1" applyBorder="1" applyAlignment="1"/>
    <xf numFmtId="0" fontId="2" fillId="0" borderId="3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3" fontId="70" fillId="0" borderId="0" xfId="0" applyNumberFormat="1" applyFont="1"/>
    <xf numFmtId="3" fontId="40" fillId="11" borderId="3" xfId="0" applyNumberFormat="1" applyFont="1" applyFill="1" applyBorder="1" applyAlignment="1"/>
    <xf numFmtId="3" fontId="40" fillId="11" borderId="29" xfId="0" applyNumberFormat="1" applyFont="1" applyFill="1" applyBorder="1" applyAlignment="1"/>
    <xf numFmtId="49" fontId="55" fillId="5" borderId="47" xfId="0" applyNumberFormat="1" applyFont="1" applyFill="1" applyBorder="1" applyAlignment="1">
      <alignment horizontal="center"/>
    </xf>
    <xf numFmtId="49" fontId="55" fillId="5" borderId="8" xfId="0" applyNumberFormat="1" applyFont="1" applyFill="1" applyBorder="1" applyAlignment="1">
      <alignment horizontal="center"/>
    </xf>
    <xf numFmtId="49" fontId="55" fillId="0" borderId="4" xfId="0" applyNumberFormat="1" applyFont="1" applyBorder="1"/>
    <xf numFmtId="49" fontId="12" fillId="5" borderId="5" xfId="0" applyNumberFormat="1" applyFont="1" applyFill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7" fillId="11" borderId="83" xfId="0" applyFont="1" applyFill="1" applyBorder="1" applyAlignment="1">
      <alignment horizontal="center"/>
    </xf>
    <xf numFmtId="3" fontId="40" fillId="11" borderId="33" xfId="0" applyNumberFormat="1" applyFont="1" applyFill="1" applyBorder="1" applyAlignment="1"/>
    <xf numFmtId="3" fontId="40" fillId="11" borderId="12" xfId="0" applyNumberFormat="1" applyFont="1" applyFill="1" applyBorder="1" applyAlignment="1"/>
    <xf numFmtId="3" fontId="40" fillId="11" borderId="66" xfId="0" applyNumberFormat="1" applyFont="1" applyFill="1" applyBorder="1" applyAlignment="1"/>
    <xf numFmtId="3" fontId="40" fillId="11" borderId="13" xfId="0" applyNumberFormat="1" applyFont="1" applyFill="1" applyBorder="1" applyAlignment="1"/>
    <xf numFmtId="3" fontId="40" fillId="11" borderId="84" xfId="0" applyNumberFormat="1" applyFont="1" applyFill="1" applyBorder="1"/>
    <xf numFmtId="0" fontId="5" fillId="0" borderId="6" xfId="0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3" fontId="16" fillId="7" borderId="80" xfId="0" applyNumberFormat="1" applyFont="1" applyFill="1" applyBorder="1" applyAlignment="1">
      <alignment horizontal="center"/>
    </xf>
    <xf numFmtId="0" fontId="16" fillId="7" borderId="73" xfId="0" applyFont="1" applyFill="1" applyBorder="1" applyAlignment="1">
      <alignment horizontal="center"/>
    </xf>
    <xf numFmtId="49" fontId="16" fillId="7" borderId="73" xfId="0" applyNumberFormat="1" applyFont="1" applyFill="1" applyBorder="1" applyAlignment="1">
      <alignment horizontal="center"/>
    </xf>
    <xf numFmtId="49" fontId="16" fillId="7" borderId="81" xfId="0" applyNumberFormat="1" applyFont="1" applyFill="1" applyBorder="1" applyAlignment="1">
      <alignment horizontal="center"/>
    </xf>
    <xf numFmtId="3" fontId="0" fillId="0" borderId="27" xfId="0" applyNumberFormat="1" applyFill="1" applyBorder="1" applyAlignment="1">
      <alignment horizontal="right"/>
    </xf>
    <xf numFmtId="3" fontId="25" fillId="0" borderId="11" xfId="0" applyNumberFormat="1" applyFont="1" applyFill="1" applyBorder="1" applyAlignment="1"/>
    <xf numFmtId="3" fontId="7" fillId="0" borderId="66" xfId="0" applyNumberFormat="1" applyFont="1" applyFill="1" applyBorder="1"/>
    <xf numFmtId="3" fontId="5" fillId="0" borderId="14" xfId="0" applyNumberFormat="1" applyFont="1" applyFill="1" applyBorder="1" applyAlignment="1"/>
    <xf numFmtId="3" fontId="2" fillId="0" borderId="15" xfId="0" applyNumberFormat="1" applyFont="1" applyFill="1" applyBorder="1"/>
    <xf numFmtId="49" fontId="14" fillId="7" borderId="69" xfId="0" applyNumberFormat="1" applyFont="1" applyFill="1" applyBorder="1" applyAlignment="1">
      <alignment horizontal="left" vertical="center"/>
    </xf>
    <xf numFmtId="49" fontId="15" fillId="7" borderId="50" xfId="0" applyNumberFormat="1" applyFont="1" applyFill="1" applyBorder="1" applyAlignment="1">
      <alignment vertical="center"/>
    </xf>
    <xf numFmtId="49" fontId="15" fillId="7" borderId="48" xfId="0" applyNumberFormat="1" applyFont="1" applyFill="1" applyBorder="1" applyAlignment="1">
      <alignment vertical="center"/>
    </xf>
    <xf numFmtId="49" fontId="15" fillId="7" borderId="17" xfId="0" applyNumberFormat="1" applyFont="1" applyFill="1" applyBorder="1" applyAlignment="1">
      <alignment vertical="center"/>
    </xf>
    <xf numFmtId="0" fontId="15" fillId="7" borderId="50" xfId="0" applyFont="1" applyFill="1" applyBorder="1" applyAlignment="1">
      <alignment vertical="center"/>
    </xf>
    <xf numFmtId="0" fontId="15" fillId="7" borderId="48" xfId="0" applyFont="1" applyFill="1" applyBorder="1" applyAlignment="1">
      <alignment vertical="center"/>
    </xf>
    <xf numFmtId="0" fontId="15" fillId="7" borderId="17" xfId="0" applyFont="1" applyFill="1" applyBorder="1" applyAlignment="1">
      <alignment vertical="center"/>
    </xf>
    <xf numFmtId="49" fontId="10" fillId="9" borderId="64" xfId="0" applyNumberFormat="1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/>
    </xf>
    <xf numFmtId="0" fontId="40" fillId="7" borderId="64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7" fillId="7" borderId="48" xfId="0" applyFont="1" applyFill="1" applyBorder="1" applyAlignment="1">
      <alignment horizontal="center"/>
    </xf>
    <xf numFmtId="0" fontId="47" fillId="7" borderId="17" xfId="0" applyFont="1" applyFill="1" applyBorder="1" applyAlignment="1">
      <alignment horizontal="center"/>
    </xf>
    <xf numFmtId="0" fontId="47" fillId="7" borderId="25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/>
    </xf>
    <xf numFmtId="0" fontId="2" fillId="7" borderId="7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9" fontId="53" fillId="7" borderId="56" xfId="0" applyNumberFormat="1" applyFont="1" applyFill="1" applyBorder="1" applyAlignment="1">
      <alignment horizontal="center"/>
    </xf>
    <xf numFmtId="49" fontId="53" fillId="7" borderId="57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7" borderId="63" xfId="0" applyFont="1" applyFill="1" applyBorder="1" applyAlignment="1">
      <alignment horizontal="left" textRotation="180"/>
    </xf>
    <xf numFmtId="0" fontId="0" fillId="0" borderId="16" xfId="0" applyBorder="1" applyAlignment="1">
      <alignment horizontal="left"/>
    </xf>
    <xf numFmtId="0" fontId="4" fillId="7" borderId="79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78" xfId="0" applyFont="1" applyFill="1" applyBorder="1" applyAlignment="1">
      <alignment horizontal="center" vertical="center" wrapText="1"/>
    </xf>
    <xf numFmtId="0" fontId="4" fillId="7" borderId="75" xfId="0" applyFont="1" applyFill="1" applyBorder="1" applyAlignment="1">
      <alignment horizontal="center" vertical="center"/>
    </xf>
    <xf numFmtId="49" fontId="10" fillId="9" borderId="28" xfId="0" applyNumberFormat="1" applyFont="1" applyFill="1" applyBorder="1" applyAlignment="1">
      <alignment horizontal="center" vertical="center" wrapText="1"/>
    </xf>
    <xf numFmtId="49" fontId="10" fillId="9" borderId="60" xfId="0" applyNumberFormat="1" applyFont="1" applyFill="1" applyBorder="1" applyAlignment="1">
      <alignment horizontal="center" vertical="center" wrapText="1"/>
    </xf>
    <xf numFmtId="0" fontId="42" fillId="7" borderId="70" xfId="0" applyFont="1" applyFill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4" fillId="7" borderId="49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45" fillId="5" borderId="4" xfId="0" applyFont="1" applyFill="1" applyBorder="1" applyAlignment="1">
      <alignment horizontal="left"/>
    </xf>
    <xf numFmtId="0" fontId="45" fillId="5" borderId="40" xfId="0" applyFont="1" applyFill="1" applyBorder="1" applyAlignment="1">
      <alignment horizontal="left"/>
    </xf>
    <xf numFmtId="0" fontId="45" fillId="5" borderId="7" xfId="0" applyFont="1" applyFill="1" applyBorder="1" applyAlignment="1">
      <alignment horizontal="left"/>
    </xf>
    <xf numFmtId="0" fontId="45" fillId="5" borderId="26" xfId="0" applyFont="1" applyFill="1" applyBorder="1" applyAlignment="1">
      <alignment horizontal="left"/>
    </xf>
    <xf numFmtId="0" fontId="45" fillId="5" borderId="30" xfId="0" applyFont="1" applyFill="1" applyBorder="1" applyAlignment="1">
      <alignment horizontal="left"/>
    </xf>
    <xf numFmtId="0" fontId="45" fillId="5" borderId="25" xfId="0" applyFont="1" applyFill="1" applyBorder="1" applyAlignment="1">
      <alignment horizontal="left"/>
    </xf>
    <xf numFmtId="0" fontId="7" fillId="5" borderId="4" xfId="0" applyFont="1" applyFill="1" applyBorder="1" applyAlignment="1"/>
    <xf numFmtId="0" fontId="44" fillId="5" borderId="40" xfId="0" applyFont="1" applyFill="1" applyBorder="1" applyAlignment="1"/>
    <xf numFmtId="0" fontId="4" fillId="7" borderId="37" xfId="0" applyFont="1" applyFill="1" applyBorder="1" applyAlignment="1">
      <alignment horizontal="center" vertical="center" wrapText="1"/>
    </xf>
    <xf numFmtId="0" fontId="4" fillId="7" borderId="77" xfId="0" applyFont="1" applyFill="1" applyBorder="1" applyAlignment="1">
      <alignment horizontal="center" vertical="center"/>
    </xf>
    <xf numFmtId="0" fontId="48" fillId="5" borderId="7" xfId="0" applyFont="1" applyFill="1" applyBorder="1" applyAlignment="1">
      <alignment horizontal="justify"/>
    </xf>
    <xf numFmtId="0" fontId="0" fillId="0" borderId="26" xfId="0" applyBorder="1" applyAlignment="1"/>
    <xf numFmtId="0" fontId="4" fillId="7" borderId="19" xfId="0" applyFont="1" applyFill="1" applyBorder="1" applyAlignment="1">
      <alignment horizontal="center" vertical="center"/>
    </xf>
    <xf numFmtId="0" fontId="40" fillId="11" borderId="48" xfId="0" applyFont="1" applyFill="1" applyBorder="1" applyAlignment="1">
      <alignment horizontal="center"/>
    </xf>
    <xf numFmtId="0" fontId="40" fillId="11" borderId="17" xfId="0" applyFont="1" applyFill="1" applyBorder="1" applyAlignment="1">
      <alignment horizontal="center"/>
    </xf>
    <xf numFmtId="0" fontId="40" fillId="11" borderId="25" xfId="0" applyFont="1" applyFill="1" applyBorder="1" applyAlignment="1">
      <alignment horizontal="center"/>
    </xf>
    <xf numFmtId="49" fontId="47" fillId="5" borderId="61" xfId="0" applyNumberFormat="1" applyFont="1" applyFill="1" applyBorder="1" applyAlignment="1">
      <alignment horizontal="center"/>
    </xf>
    <xf numFmtId="49" fontId="47" fillId="5" borderId="24" xfId="0" applyNumberFormat="1" applyFont="1" applyFill="1" applyBorder="1" applyAlignment="1">
      <alignment horizontal="center"/>
    </xf>
    <xf numFmtId="49" fontId="47" fillId="5" borderId="26" xfId="0" applyNumberFormat="1" applyFont="1" applyFill="1" applyBorder="1" applyAlignment="1">
      <alignment horizontal="center"/>
    </xf>
    <xf numFmtId="0" fontId="40" fillId="11" borderId="85" xfId="0" applyFont="1" applyFill="1" applyBorder="1" applyAlignment="1">
      <alignment horizontal="center"/>
    </xf>
    <xf numFmtId="0" fontId="40" fillId="11" borderId="83" xfId="0" applyFont="1" applyFill="1" applyBorder="1" applyAlignment="1">
      <alignment horizontal="center"/>
    </xf>
    <xf numFmtId="0" fontId="40" fillId="11" borderId="84" xfId="0" applyFont="1" applyFill="1" applyBorder="1" applyAlignment="1">
      <alignment horizontal="center"/>
    </xf>
    <xf numFmtId="0" fontId="42" fillId="7" borderId="24" xfId="0" applyFont="1" applyFill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0" fillId="5" borderId="61" xfId="0" applyFont="1" applyFill="1" applyBorder="1" applyAlignment="1">
      <alignment horizontal="center"/>
    </xf>
    <xf numFmtId="0" fontId="40" fillId="5" borderId="24" xfId="0" applyFont="1" applyFill="1" applyBorder="1" applyAlignment="1">
      <alignment horizontal="center"/>
    </xf>
    <xf numFmtId="0" fontId="40" fillId="5" borderId="26" xfId="0" applyFont="1" applyFill="1" applyBorder="1" applyAlignment="1">
      <alignment horizontal="center"/>
    </xf>
    <xf numFmtId="0" fontId="40" fillId="5" borderId="45" xfId="0" applyFont="1" applyFill="1" applyBorder="1" applyAlignment="1">
      <alignment horizontal="center"/>
    </xf>
    <xf numFmtId="0" fontId="40" fillId="5" borderId="72" xfId="0" applyFont="1" applyFill="1" applyBorder="1" applyAlignment="1">
      <alignment horizontal="center"/>
    </xf>
    <xf numFmtId="0" fontId="40" fillId="5" borderId="82" xfId="0" applyFont="1" applyFill="1" applyBorder="1" applyAlignment="1">
      <alignment horizontal="center"/>
    </xf>
    <xf numFmtId="49" fontId="35" fillId="5" borderId="7" xfId="0" applyNumberFormat="1" applyFont="1" applyFill="1" applyBorder="1" applyAlignment="1">
      <alignment wrapText="1"/>
    </xf>
    <xf numFmtId="0" fontId="0" fillId="0" borderId="24" xfId="0" applyBorder="1" applyAlignment="1"/>
    <xf numFmtId="0" fontId="35" fillId="5" borderId="7" xfId="0" applyFont="1" applyFill="1" applyBorder="1" applyAlignment="1">
      <alignment wrapText="1"/>
    </xf>
    <xf numFmtId="0" fontId="40" fillId="7" borderId="64" xfId="0" applyFont="1" applyFill="1" applyBorder="1" applyAlignment="1">
      <alignment horizontal="center" vertical="center"/>
    </xf>
    <xf numFmtId="0" fontId="40" fillId="7" borderId="60" xfId="0" applyFont="1" applyFill="1" applyBorder="1" applyAlignment="1">
      <alignment horizontal="center" vertical="center"/>
    </xf>
    <xf numFmtId="49" fontId="29" fillId="7" borderId="69" xfId="0" applyNumberFormat="1" applyFont="1" applyFill="1" applyBorder="1" applyAlignment="1">
      <alignment horizontal="left" vertical="center"/>
    </xf>
    <xf numFmtId="49" fontId="29" fillId="7" borderId="50" xfId="0" applyNumberFormat="1" applyFont="1" applyFill="1" applyBorder="1" applyAlignment="1">
      <alignment horizontal="left" vertical="center"/>
    </xf>
    <xf numFmtId="0" fontId="0" fillId="7" borderId="50" xfId="0" applyFill="1" applyBorder="1" applyAlignment="1">
      <alignment vertical="center"/>
    </xf>
    <xf numFmtId="0" fontId="0" fillId="7" borderId="74" xfId="0" applyFill="1" applyBorder="1" applyAlignment="1">
      <alignment vertical="center"/>
    </xf>
    <xf numFmtId="0" fontId="0" fillId="7" borderId="0" xfId="0" applyFill="1" applyBorder="1" applyAlignment="1">
      <alignment vertical="center"/>
    </xf>
  </cellXfs>
  <cellStyles count="3">
    <cellStyle name="meny" xfId="1" builtinId="4"/>
    <cellStyle name="normálne" xfId="0" builtinId="0"/>
    <cellStyle name="normálne_Investičný plán DPMK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view="pageBreakPreview" zoomScaleNormal="100" zoomScaleSheetLayoutView="100" workbookViewId="0">
      <pane ySplit="6" topLeftCell="A7" activePane="bottomLeft" state="frozen"/>
      <selection activeCell="M32" sqref="M32"/>
      <selection pane="bottomLeft" activeCell="L22" sqref="L22"/>
    </sheetView>
  </sheetViews>
  <sheetFormatPr defaultRowHeight="12.75"/>
  <cols>
    <col min="1" max="1" width="3.5703125" style="65" customWidth="1"/>
    <col min="2" max="2" width="5.140625" style="66" customWidth="1"/>
    <col min="3" max="3" width="4.140625" style="66" customWidth="1"/>
    <col min="4" max="4" width="4.5703125" style="66" customWidth="1"/>
    <col min="5" max="5" width="3.5703125" style="406" customWidth="1"/>
    <col min="6" max="6" width="46.140625" style="406" customWidth="1"/>
    <col min="7" max="7" width="11.5703125" bestFit="1" customWidth="1"/>
    <col min="8" max="8" width="11.5703125" customWidth="1"/>
    <col min="9" max="9" width="12.5703125" customWidth="1"/>
    <col min="10" max="10" width="8.85546875" style="1007" hidden="1" customWidth="1"/>
    <col min="12" max="12" width="7.5703125" customWidth="1"/>
  </cols>
  <sheetData>
    <row r="1" spans="1:10" ht="15" customHeight="1">
      <c r="A1" s="192" t="s">
        <v>514</v>
      </c>
      <c r="B1" s="192"/>
      <c r="C1" s="192"/>
      <c r="D1" s="192"/>
      <c r="E1" s="192"/>
      <c r="F1" s="192"/>
      <c r="G1" s="192"/>
      <c r="H1" s="192"/>
      <c r="I1" s="192"/>
    </row>
    <row r="2" spans="1:10" ht="15" customHeight="1" thickBot="1">
      <c r="A2" s="68"/>
      <c r="B2" s="68"/>
      <c r="C2" s="68"/>
      <c r="D2" s="68"/>
      <c r="E2" s="68"/>
      <c r="F2" s="68"/>
      <c r="I2" s="509" t="s">
        <v>295</v>
      </c>
    </row>
    <row r="3" spans="1:10" ht="12.75" customHeight="1">
      <c r="A3" s="1086" t="s">
        <v>292</v>
      </c>
      <c r="B3" s="1087"/>
      <c r="C3" s="1087"/>
      <c r="D3" s="1087"/>
      <c r="E3" s="1087"/>
      <c r="F3" s="1087"/>
      <c r="G3" s="842"/>
      <c r="H3" s="1077"/>
      <c r="I3" s="172" t="s">
        <v>516</v>
      </c>
    </row>
    <row r="4" spans="1:10" ht="12.75" customHeight="1">
      <c r="A4" s="1088"/>
      <c r="B4" s="1089"/>
      <c r="C4" s="1089"/>
      <c r="D4" s="1089"/>
      <c r="E4" s="1089"/>
      <c r="F4" s="1089"/>
      <c r="G4" s="843" t="s">
        <v>516</v>
      </c>
      <c r="H4" s="1078" t="s">
        <v>515</v>
      </c>
      <c r="I4" s="173" t="s">
        <v>517</v>
      </c>
    </row>
    <row r="5" spans="1:10">
      <c r="A5" s="165"/>
      <c r="B5" s="166" t="s">
        <v>100</v>
      </c>
      <c r="C5" s="166" t="s">
        <v>101</v>
      </c>
      <c r="D5" s="166" t="s">
        <v>102</v>
      </c>
      <c r="E5" s="396"/>
      <c r="F5" s="396"/>
      <c r="G5" s="844" t="s">
        <v>452</v>
      </c>
      <c r="H5" s="1079"/>
      <c r="I5" s="174" t="s">
        <v>452</v>
      </c>
    </row>
    <row r="6" spans="1:10" ht="13.5" thickBot="1">
      <c r="A6" s="605"/>
      <c r="B6" s="606"/>
      <c r="C6" s="607"/>
      <c r="D6" s="606" t="s">
        <v>103</v>
      </c>
      <c r="E6" s="608"/>
      <c r="F6" s="608"/>
      <c r="G6" s="849"/>
      <c r="H6" s="1080"/>
      <c r="I6" s="609"/>
    </row>
    <row r="7" spans="1:10">
      <c r="A7" s="29">
        <v>1</v>
      </c>
      <c r="B7" s="147" t="s">
        <v>104</v>
      </c>
      <c r="C7" s="148"/>
      <c r="D7" s="149"/>
      <c r="E7" s="397" t="s">
        <v>105</v>
      </c>
      <c r="F7" s="811"/>
      <c r="G7" s="329">
        <f>SUM(G8+G12+G18)</f>
        <v>96822244</v>
      </c>
      <c r="H7" s="832">
        <f>H8+H12+H18</f>
        <v>700000</v>
      </c>
      <c r="I7" s="832">
        <f>I8+I12+I18</f>
        <v>97522244</v>
      </c>
    </row>
    <row r="8" spans="1:10">
      <c r="A8" s="30">
        <v>2</v>
      </c>
      <c r="B8" s="32" t="s">
        <v>106</v>
      </c>
      <c r="C8" s="33"/>
      <c r="D8" s="34"/>
      <c r="E8" s="398" t="s">
        <v>107</v>
      </c>
      <c r="F8" s="404"/>
      <c r="G8" s="835">
        <f>G9+G10</f>
        <v>61203944</v>
      </c>
      <c r="H8" s="835">
        <f>H9+H10</f>
        <v>700000</v>
      </c>
      <c r="I8" s="835">
        <f>I9+I10</f>
        <v>61903944</v>
      </c>
    </row>
    <row r="9" spans="1:10" s="139" customFormat="1">
      <c r="A9" s="30">
        <f t="shared" ref="A9:A64" si="0">A8+1</f>
        <v>3</v>
      </c>
      <c r="B9" s="32"/>
      <c r="C9" s="519" t="s">
        <v>108</v>
      </c>
      <c r="D9" s="42" t="s">
        <v>109</v>
      </c>
      <c r="E9" s="424" t="s">
        <v>110</v>
      </c>
      <c r="F9" s="404"/>
      <c r="G9" s="851">
        <f>67500000+1700000+100000+500000</f>
        <v>69800000</v>
      </c>
      <c r="H9" s="851">
        <f>477000+200000+23000</f>
        <v>700000</v>
      </c>
      <c r="I9" s="851">
        <f>SUM(G9:H9)</f>
        <v>70500000</v>
      </c>
      <c r="J9" s="865">
        <v>70426528</v>
      </c>
    </row>
    <row r="10" spans="1:10">
      <c r="A10" s="30">
        <f t="shared" si="0"/>
        <v>4</v>
      </c>
      <c r="B10" s="32"/>
      <c r="C10" s="33"/>
      <c r="D10" s="34"/>
      <c r="E10" s="207" t="s">
        <v>72</v>
      </c>
      <c r="F10" s="404"/>
      <c r="G10" s="851">
        <v>-8596056</v>
      </c>
      <c r="H10" s="851"/>
      <c r="I10" s="851">
        <f>SUM(G10:H10)</f>
        <v>-8596056</v>
      </c>
    </row>
    <row r="11" spans="1:10">
      <c r="A11" s="30">
        <f t="shared" si="0"/>
        <v>5</v>
      </c>
      <c r="B11" s="35"/>
      <c r="C11" s="36"/>
      <c r="D11" s="37"/>
      <c r="E11" s="409"/>
      <c r="F11" s="404"/>
      <c r="G11" s="836"/>
      <c r="H11" s="836"/>
      <c r="I11" s="836"/>
    </row>
    <row r="12" spans="1:10">
      <c r="A12" s="30">
        <f t="shared" si="0"/>
        <v>6</v>
      </c>
      <c r="B12" s="32" t="s">
        <v>111</v>
      </c>
      <c r="C12" s="36"/>
      <c r="D12" s="38"/>
      <c r="E12" s="398" t="s">
        <v>112</v>
      </c>
      <c r="F12" s="404"/>
      <c r="G12" s="850">
        <f>SUM(G14:G16)</f>
        <v>20830000</v>
      </c>
      <c r="H12" s="850">
        <f>SUM(H14:H16)</f>
        <v>0</v>
      </c>
      <c r="I12" s="850">
        <f>SUM(I14:I16)</f>
        <v>20830000</v>
      </c>
    </row>
    <row r="13" spans="1:10">
      <c r="A13" s="30">
        <f t="shared" si="0"/>
        <v>7</v>
      </c>
      <c r="B13" s="35"/>
      <c r="C13" s="36" t="s">
        <v>113</v>
      </c>
      <c r="D13" s="38"/>
      <c r="E13" s="399" t="s">
        <v>263</v>
      </c>
      <c r="F13" s="404"/>
      <c r="G13" s="851"/>
      <c r="H13" s="851"/>
      <c r="I13" s="851"/>
    </row>
    <row r="14" spans="1:10">
      <c r="A14" s="30">
        <f t="shared" si="0"/>
        <v>8</v>
      </c>
      <c r="B14" s="35"/>
      <c r="C14" s="36"/>
      <c r="D14" s="38" t="s">
        <v>114</v>
      </c>
      <c r="E14" s="404" t="s">
        <v>276</v>
      </c>
      <c r="F14" s="404"/>
      <c r="G14" s="851">
        <v>2050000</v>
      </c>
      <c r="H14" s="851"/>
      <c r="I14" s="851">
        <f>SUM(G14:H14)</f>
        <v>2050000</v>
      </c>
    </row>
    <row r="15" spans="1:10">
      <c r="A15" s="30">
        <f t="shared" si="0"/>
        <v>9</v>
      </c>
      <c r="B15" s="35"/>
      <c r="C15" s="36"/>
      <c r="D15" s="38" t="s">
        <v>115</v>
      </c>
      <c r="E15" s="404" t="s">
        <v>277</v>
      </c>
      <c r="F15" s="404"/>
      <c r="G15" s="852">
        <v>17070000</v>
      </c>
      <c r="H15" s="852"/>
      <c r="I15" s="852">
        <f>SUM(G15:H15)</f>
        <v>17070000</v>
      </c>
    </row>
    <row r="16" spans="1:10">
      <c r="A16" s="30">
        <f t="shared" si="0"/>
        <v>10</v>
      </c>
      <c r="B16" s="35"/>
      <c r="C16" s="36"/>
      <c r="D16" s="38" t="s">
        <v>109</v>
      </c>
      <c r="E16" s="404" t="s">
        <v>278</v>
      </c>
      <c r="F16" s="404"/>
      <c r="G16" s="851">
        <v>1710000</v>
      </c>
      <c r="H16" s="851"/>
      <c r="I16" s="851">
        <f>SUM(G16:H16)</f>
        <v>1710000</v>
      </c>
    </row>
    <row r="17" spans="1:13">
      <c r="A17" s="30">
        <f t="shared" si="0"/>
        <v>11</v>
      </c>
      <c r="B17" s="39"/>
      <c r="C17" s="36"/>
      <c r="D17" s="38"/>
      <c r="E17" s="409"/>
      <c r="F17" s="404"/>
      <c r="G17" s="853"/>
      <c r="H17" s="853"/>
      <c r="I17" s="853"/>
    </row>
    <row r="18" spans="1:13">
      <c r="A18" s="30">
        <f t="shared" si="0"/>
        <v>12</v>
      </c>
      <c r="B18" s="32" t="s">
        <v>116</v>
      </c>
      <c r="C18" s="36"/>
      <c r="D18" s="38"/>
      <c r="E18" s="398" t="s">
        <v>256</v>
      </c>
      <c r="F18" s="404"/>
      <c r="G18" s="850">
        <f>SUM(G19:G26)</f>
        <v>14788300</v>
      </c>
      <c r="H18" s="850">
        <f>SUM(H19:H26)</f>
        <v>0</v>
      </c>
      <c r="I18" s="850">
        <f>SUM(I19:I26)</f>
        <v>14788300</v>
      </c>
    </row>
    <row r="19" spans="1:13">
      <c r="A19" s="30">
        <f t="shared" si="0"/>
        <v>13</v>
      </c>
      <c r="B19" s="32"/>
      <c r="C19" s="36" t="s">
        <v>117</v>
      </c>
      <c r="D19" s="38" t="s">
        <v>114</v>
      </c>
      <c r="E19" s="399" t="s">
        <v>73</v>
      </c>
      <c r="F19" s="207"/>
      <c r="G19" s="854">
        <v>220000</v>
      </c>
      <c r="H19" s="854"/>
      <c r="I19" s="854">
        <f>SUM(G19:H19)</f>
        <v>220000</v>
      </c>
    </row>
    <row r="20" spans="1:13">
      <c r="A20" s="30">
        <f t="shared" si="0"/>
        <v>14</v>
      </c>
      <c r="B20" s="32"/>
      <c r="C20" s="36" t="s">
        <v>117</v>
      </c>
      <c r="D20" s="38" t="s">
        <v>109</v>
      </c>
      <c r="E20" s="399" t="s">
        <v>74</v>
      </c>
      <c r="F20" s="207"/>
      <c r="G20" s="854">
        <v>3000</v>
      </c>
      <c r="H20" s="854"/>
      <c r="I20" s="854">
        <f>SUM(G20:H20)</f>
        <v>3000</v>
      </c>
    </row>
    <row r="21" spans="1:13">
      <c r="A21" s="30">
        <f t="shared" si="0"/>
        <v>15</v>
      </c>
      <c r="B21" s="32"/>
      <c r="C21" s="36" t="s">
        <v>117</v>
      </c>
      <c r="D21" s="38" t="s">
        <v>127</v>
      </c>
      <c r="E21" s="399" t="s">
        <v>75</v>
      </c>
      <c r="F21" s="207"/>
      <c r="G21" s="854">
        <v>15000</v>
      </c>
      <c r="H21" s="854"/>
      <c r="I21" s="854">
        <f t="shared" ref="I21:I26" si="1">SUM(G21:H21)</f>
        <v>15000</v>
      </c>
    </row>
    <row r="22" spans="1:13">
      <c r="A22" s="30">
        <f t="shared" si="0"/>
        <v>16</v>
      </c>
      <c r="B22" s="32"/>
      <c r="C22" s="36" t="s">
        <v>117</v>
      </c>
      <c r="D22" s="38" t="s">
        <v>131</v>
      </c>
      <c r="E22" s="399" t="s">
        <v>76</v>
      </c>
      <c r="F22" s="207"/>
      <c r="G22" s="318">
        <v>300</v>
      </c>
      <c r="H22" s="318"/>
      <c r="I22" s="854">
        <f t="shared" si="1"/>
        <v>300</v>
      </c>
    </row>
    <row r="23" spans="1:13">
      <c r="A23" s="30">
        <f t="shared" si="0"/>
        <v>17</v>
      </c>
      <c r="B23" s="32"/>
      <c r="C23" s="36" t="s">
        <v>117</v>
      </c>
      <c r="D23" s="38" t="s">
        <v>60</v>
      </c>
      <c r="E23" s="399" t="s">
        <v>77</v>
      </c>
      <c r="F23" s="207"/>
      <c r="G23" s="854">
        <v>450000</v>
      </c>
      <c r="H23" s="854"/>
      <c r="I23" s="854">
        <f t="shared" si="1"/>
        <v>450000</v>
      </c>
    </row>
    <row r="24" spans="1:13">
      <c r="A24" s="30">
        <f t="shared" si="0"/>
        <v>18</v>
      </c>
      <c r="B24" s="142"/>
      <c r="C24" s="4" t="s">
        <v>117</v>
      </c>
      <c r="D24" s="10" t="s">
        <v>118</v>
      </c>
      <c r="E24" s="399" t="s">
        <v>78</v>
      </c>
      <c r="F24" s="207"/>
      <c r="G24" s="318">
        <v>450000</v>
      </c>
      <c r="H24" s="318"/>
      <c r="I24" s="854">
        <f t="shared" si="1"/>
        <v>450000</v>
      </c>
    </row>
    <row r="25" spans="1:13">
      <c r="A25" s="30">
        <f t="shared" si="0"/>
        <v>19</v>
      </c>
      <c r="B25" s="142"/>
      <c r="C25" s="4" t="s">
        <v>117</v>
      </c>
      <c r="D25" s="10" t="s">
        <v>119</v>
      </c>
      <c r="E25" s="399" t="s">
        <v>79</v>
      </c>
      <c r="F25" s="207"/>
      <c r="G25" s="318">
        <f>8900000-200000</f>
        <v>8700000</v>
      </c>
      <c r="H25" s="318"/>
      <c r="I25" s="854">
        <f t="shared" si="1"/>
        <v>8700000</v>
      </c>
      <c r="J25" s="1007">
        <v>8900000</v>
      </c>
    </row>
    <row r="26" spans="1:13">
      <c r="A26" s="30">
        <f t="shared" si="0"/>
        <v>20</v>
      </c>
      <c r="B26" s="142"/>
      <c r="C26" s="4" t="s">
        <v>117</v>
      </c>
      <c r="D26" s="10" t="s">
        <v>119</v>
      </c>
      <c r="E26" s="424" t="s">
        <v>80</v>
      </c>
      <c r="F26" s="404"/>
      <c r="G26" s="851">
        <f>4900000+50000</f>
        <v>4950000</v>
      </c>
      <c r="H26" s="851"/>
      <c r="I26" s="854">
        <f t="shared" si="1"/>
        <v>4950000</v>
      </c>
    </row>
    <row r="27" spans="1:13">
      <c r="A27" s="30">
        <f t="shared" si="0"/>
        <v>21</v>
      </c>
      <c r="B27" s="35"/>
      <c r="C27" s="36"/>
      <c r="D27" s="38"/>
      <c r="E27" s="409"/>
      <c r="F27" s="404"/>
      <c r="G27" s="836"/>
      <c r="H27" s="836"/>
      <c r="I27" s="836"/>
    </row>
    <row r="28" spans="1:13">
      <c r="A28" s="30">
        <f t="shared" si="0"/>
        <v>22</v>
      </c>
      <c r="B28" s="150" t="s">
        <v>120</v>
      </c>
      <c r="C28" s="151"/>
      <c r="D28" s="152"/>
      <c r="E28" s="400" t="s">
        <v>121</v>
      </c>
      <c r="F28" s="812"/>
      <c r="G28" s="327">
        <f>G29+G44+G52+G56</f>
        <v>10051268</v>
      </c>
      <c r="H28" s="327">
        <f>H29+H44+H52+H56</f>
        <v>-222475</v>
      </c>
      <c r="I28" s="327">
        <f>I29+I44+I52+I56</f>
        <v>9828793</v>
      </c>
    </row>
    <row r="29" spans="1:13">
      <c r="A29" s="30">
        <v>23</v>
      </c>
      <c r="B29" s="32" t="s">
        <v>122</v>
      </c>
      <c r="C29" s="32"/>
      <c r="D29" s="42"/>
      <c r="E29" s="398" t="s">
        <v>123</v>
      </c>
      <c r="F29" s="404"/>
      <c r="G29" s="850">
        <f>G31+G30</f>
        <v>4441877</v>
      </c>
      <c r="H29" s="850">
        <f>H31+H30</f>
        <v>0</v>
      </c>
      <c r="I29" s="850">
        <f>I31+I30</f>
        <v>4441877</v>
      </c>
    </row>
    <row r="30" spans="1:13">
      <c r="A30" s="30">
        <f t="shared" si="0"/>
        <v>24</v>
      </c>
      <c r="B30" s="32"/>
      <c r="C30" s="33" t="s">
        <v>324</v>
      </c>
      <c r="D30" s="42" t="s">
        <v>109</v>
      </c>
      <c r="E30" s="399" t="s">
        <v>393</v>
      </c>
      <c r="F30" s="813"/>
      <c r="G30" s="854">
        <v>200000</v>
      </c>
      <c r="H30" s="854"/>
      <c r="I30" s="854">
        <f>SUM(G30:H30)</f>
        <v>200000</v>
      </c>
      <c r="J30" s="865" t="s">
        <v>482</v>
      </c>
      <c r="K30" s="1006"/>
      <c r="L30" s="1006"/>
      <c r="M30" s="1006"/>
    </row>
    <row r="31" spans="1:13">
      <c r="A31" s="30">
        <f t="shared" si="0"/>
        <v>25</v>
      </c>
      <c r="B31" s="32"/>
      <c r="C31" s="33" t="s">
        <v>124</v>
      </c>
      <c r="D31" s="42"/>
      <c r="E31" s="423" t="s">
        <v>81</v>
      </c>
      <c r="F31" s="404"/>
      <c r="G31" s="855">
        <f>G32+G36+G40</f>
        <v>4241877</v>
      </c>
      <c r="H31" s="855">
        <f>H32+H36+H40</f>
        <v>0</v>
      </c>
      <c r="I31" s="855">
        <f>I32+I36+I40</f>
        <v>4241877</v>
      </c>
    </row>
    <row r="32" spans="1:13">
      <c r="A32" s="30">
        <f t="shared" si="0"/>
        <v>26</v>
      </c>
      <c r="B32" s="32"/>
      <c r="C32" s="33" t="s">
        <v>124</v>
      </c>
      <c r="D32" s="42" t="s">
        <v>115</v>
      </c>
      <c r="E32" s="399" t="s">
        <v>257</v>
      </c>
      <c r="F32" s="404"/>
      <c r="G32" s="856">
        <f>SUM(G33:G35)</f>
        <v>1194680</v>
      </c>
      <c r="H32" s="856">
        <f>SUM(H33:H35)</f>
        <v>0</v>
      </c>
      <c r="I32" s="856">
        <f>SUM(I33:I35)</f>
        <v>1194680</v>
      </c>
    </row>
    <row r="33" spans="1:10">
      <c r="A33" s="30">
        <f t="shared" si="0"/>
        <v>27</v>
      </c>
      <c r="B33" s="32"/>
      <c r="C33" s="32"/>
      <c r="D33" s="42"/>
      <c r="E33" s="207" t="s">
        <v>264</v>
      </c>
      <c r="F33" s="404"/>
      <c r="G33" s="852">
        <v>540481</v>
      </c>
      <c r="H33" s="852"/>
      <c r="I33" s="852">
        <f>SUM(G33:H33)</f>
        <v>540481</v>
      </c>
    </row>
    <row r="34" spans="1:10">
      <c r="A34" s="30">
        <f t="shared" si="0"/>
        <v>28</v>
      </c>
      <c r="B34" s="32"/>
      <c r="C34" s="32"/>
      <c r="D34" s="42"/>
      <c r="E34" s="59" t="s">
        <v>266</v>
      </c>
      <c r="F34" s="404"/>
      <c r="G34" s="851">
        <v>54199</v>
      </c>
      <c r="H34" s="851"/>
      <c r="I34" s="851">
        <f>SUM(G34:H34)</f>
        <v>54199</v>
      </c>
    </row>
    <row r="35" spans="1:10">
      <c r="A35" s="30">
        <f t="shared" si="0"/>
        <v>29</v>
      </c>
      <c r="B35" s="40"/>
      <c r="C35" s="33"/>
      <c r="D35" s="43"/>
      <c r="E35" s="59" t="s">
        <v>265</v>
      </c>
      <c r="F35" s="404"/>
      <c r="G35" s="852">
        <f>424000+42000+100000+34000</f>
        <v>600000</v>
      </c>
      <c r="H35" s="852"/>
      <c r="I35" s="852">
        <f>SUM(G35:H35)</f>
        <v>600000</v>
      </c>
    </row>
    <row r="36" spans="1:10">
      <c r="A36" s="30">
        <f t="shared" si="0"/>
        <v>30</v>
      </c>
      <c r="B36" s="40"/>
      <c r="C36" s="33" t="s">
        <v>124</v>
      </c>
      <c r="D36" s="43" t="s">
        <v>109</v>
      </c>
      <c r="E36" s="425" t="s">
        <v>258</v>
      </c>
      <c r="F36" s="404"/>
      <c r="G36" s="856">
        <f>SUM(G37:G39)</f>
        <v>3009317</v>
      </c>
      <c r="H36" s="856">
        <f>SUM(H37:H39)</f>
        <v>0</v>
      </c>
      <c r="I36" s="856">
        <f>SUM(I37:I39)</f>
        <v>3009317</v>
      </c>
    </row>
    <row r="37" spans="1:10">
      <c r="A37" s="30">
        <f t="shared" si="0"/>
        <v>31</v>
      </c>
      <c r="B37" s="40"/>
      <c r="C37" s="33"/>
      <c r="D37" s="41"/>
      <c r="E37" s="207" t="s">
        <v>264</v>
      </c>
      <c r="F37" s="404"/>
      <c r="G37" s="852">
        <v>1741733</v>
      </c>
      <c r="H37" s="852"/>
      <c r="I37" s="852">
        <f>SUM(G37:H37)</f>
        <v>1741733</v>
      </c>
    </row>
    <row r="38" spans="1:10">
      <c r="A38" s="30">
        <f t="shared" si="0"/>
        <v>32</v>
      </c>
      <c r="B38" s="40"/>
      <c r="C38" s="33"/>
      <c r="D38" s="41"/>
      <c r="E38" s="59" t="s">
        <v>266</v>
      </c>
      <c r="F38" s="404"/>
      <c r="G38" s="851">
        <v>618584</v>
      </c>
      <c r="H38" s="851"/>
      <c r="I38" s="851">
        <f>SUM(G38:H38)</f>
        <v>618584</v>
      </c>
    </row>
    <row r="39" spans="1:10">
      <c r="A39" s="30">
        <f t="shared" si="0"/>
        <v>33</v>
      </c>
      <c r="B39" s="40"/>
      <c r="C39" s="33"/>
      <c r="D39" s="34"/>
      <c r="E39" s="59" t="s">
        <v>265</v>
      </c>
      <c r="F39" s="404"/>
      <c r="G39" s="851">
        <f>261000+388000</f>
        <v>649000</v>
      </c>
      <c r="H39" s="851"/>
      <c r="I39" s="851">
        <f>SUM(G39:H39)</f>
        <v>649000</v>
      </c>
    </row>
    <row r="40" spans="1:10">
      <c r="A40" s="30">
        <f t="shared" si="0"/>
        <v>34</v>
      </c>
      <c r="B40" s="40"/>
      <c r="C40" s="33" t="s">
        <v>124</v>
      </c>
      <c r="D40" s="34" t="s">
        <v>127</v>
      </c>
      <c r="E40" s="425" t="s">
        <v>259</v>
      </c>
      <c r="F40" s="404"/>
      <c r="G40" s="856">
        <f>SUM(G41:G42)</f>
        <v>37880</v>
      </c>
      <c r="H40" s="856">
        <f>SUM(H41:H42)</f>
        <v>0</v>
      </c>
      <c r="I40" s="856">
        <f>SUM(I41:I42)</f>
        <v>37880</v>
      </c>
    </row>
    <row r="41" spans="1:10">
      <c r="A41" s="30">
        <f t="shared" si="0"/>
        <v>35</v>
      </c>
      <c r="B41" s="40"/>
      <c r="C41" s="33"/>
      <c r="D41" s="34"/>
      <c r="E41" s="207" t="s">
        <v>264</v>
      </c>
      <c r="F41" s="404"/>
      <c r="G41" s="318">
        <v>32480</v>
      </c>
      <c r="H41" s="318"/>
      <c r="I41" s="318">
        <f>SUM(G41:H41)</f>
        <v>32480</v>
      </c>
    </row>
    <row r="42" spans="1:10">
      <c r="A42" s="30">
        <f>A41+1</f>
        <v>36</v>
      </c>
      <c r="B42" s="40"/>
      <c r="C42" s="33"/>
      <c r="D42" s="41"/>
      <c r="E42" s="59" t="s">
        <v>265</v>
      </c>
      <c r="F42" s="404"/>
      <c r="G42" s="852">
        <v>5400</v>
      </c>
      <c r="H42" s="852"/>
      <c r="I42" s="852">
        <f>SUM(G42:H42)</f>
        <v>5400</v>
      </c>
    </row>
    <row r="43" spans="1:10">
      <c r="A43" s="30">
        <f t="shared" si="0"/>
        <v>37</v>
      </c>
      <c r="B43" s="40"/>
      <c r="C43" s="40"/>
      <c r="D43" s="41"/>
      <c r="E43" s="59"/>
      <c r="F43" s="814"/>
      <c r="G43" s="837"/>
      <c r="H43" s="857"/>
      <c r="I43" s="857"/>
    </row>
    <row r="44" spans="1:10">
      <c r="A44" s="30">
        <f t="shared" si="0"/>
        <v>38</v>
      </c>
      <c r="B44" s="32" t="s">
        <v>125</v>
      </c>
      <c r="C44" s="40"/>
      <c r="D44" s="41"/>
      <c r="E44" s="398" t="s">
        <v>260</v>
      </c>
      <c r="F44" s="404"/>
      <c r="G44" s="850">
        <f>SUM(G45:G50)</f>
        <v>4396360</v>
      </c>
      <c r="H44" s="850">
        <f>SUM(H45:H50)</f>
        <v>-222475</v>
      </c>
      <c r="I44" s="850">
        <f>SUM(I45:I50)</f>
        <v>4173885</v>
      </c>
    </row>
    <row r="45" spans="1:10">
      <c r="A45" s="30">
        <f t="shared" si="0"/>
        <v>39</v>
      </c>
      <c r="B45" s="40"/>
      <c r="C45" s="33" t="s">
        <v>126</v>
      </c>
      <c r="D45" s="43"/>
      <c r="E45" s="426" t="s">
        <v>261</v>
      </c>
      <c r="F45" s="404"/>
      <c r="G45" s="851">
        <f>260000+40000</f>
        <v>300000</v>
      </c>
      <c r="H45" s="851"/>
      <c r="I45" s="851">
        <f>SUM(G45:H45)</f>
        <v>300000</v>
      </c>
    </row>
    <row r="46" spans="1:10">
      <c r="A46" s="30">
        <f t="shared" si="0"/>
        <v>40</v>
      </c>
      <c r="B46" s="40"/>
      <c r="C46" s="35" t="s">
        <v>128</v>
      </c>
      <c r="D46" s="34" t="s">
        <v>109</v>
      </c>
      <c r="E46" s="426" t="s">
        <v>262</v>
      </c>
      <c r="F46" s="59"/>
      <c r="G46" s="852">
        <f>5000+425000</f>
        <v>430000</v>
      </c>
      <c r="H46" s="852"/>
      <c r="I46" s="852">
        <f>SUM(G46:H46)</f>
        <v>430000</v>
      </c>
      <c r="J46" s="1007" t="s">
        <v>460</v>
      </c>
    </row>
    <row r="47" spans="1:10">
      <c r="A47" s="30">
        <f t="shared" si="0"/>
        <v>41</v>
      </c>
      <c r="B47" s="40"/>
      <c r="C47" s="33" t="s">
        <v>129</v>
      </c>
      <c r="D47" s="43"/>
      <c r="E47" s="426" t="s">
        <v>269</v>
      </c>
      <c r="F47" s="59"/>
      <c r="G47" s="852">
        <f>90000+86000+130000+150000+30000+50000+1000</f>
        <v>537000</v>
      </c>
      <c r="H47" s="852"/>
      <c r="I47" s="851">
        <f t="shared" ref="I47:I50" si="2">SUM(G47:H47)</f>
        <v>537000</v>
      </c>
      <c r="J47" s="865" t="s">
        <v>483</v>
      </c>
    </row>
    <row r="48" spans="1:10">
      <c r="A48" s="30">
        <f t="shared" si="0"/>
        <v>42</v>
      </c>
      <c r="B48" s="40"/>
      <c r="C48" s="33" t="s">
        <v>129</v>
      </c>
      <c r="D48" s="43"/>
      <c r="E48" s="426" t="s">
        <v>267</v>
      </c>
      <c r="F48" s="59"/>
      <c r="G48" s="851">
        <v>2533360</v>
      </c>
      <c r="H48" s="851">
        <v>-222475</v>
      </c>
      <c r="I48" s="852">
        <f t="shared" si="2"/>
        <v>2310885</v>
      </c>
    </row>
    <row r="49" spans="1:10">
      <c r="A49" s="30">
        <f t="shared" si="0"/>
        <v>43</v>
      </c>
      <c r="B49" s="40"/>
      <c r="C49" s="33" t="s">
        <v>129</v>
      </c>
      <c r="D49" s="43"/>
      <c r="E49" s="426" t="s">
        <v>268</v>
      </c>
      <c r="F49" s="59"/>
      <c r="G49" s="851">
        <v>590000</v>
      </c>
      <c r="H49" s="851"/>
      <c r="I49" s="851">
        <f t="shared" si="2"/>
        <v>590000</v>
      </c>
    </row>
    <row r="50" spans="1:10">
      <c r="A50" s="30">
        <f t="shared" si="0"/>
        <v>44</v>
      </c>
      <c r="B50" s="69"/>
      <c r="C50" s="45" t="s">
        <v>130</v>
      </c>
      <c r="D50" s="1" t="s">
        <v>131</v>
      </c>
      <c r="E50" s="427" t="s">
        <v>270</v>
      </c>
      <c r="F50" s="815"/>
      <c r="G50" s="852">
        <v>6000</v>
      </c>
      <c r="H50" s="852"/>
      <c r="I50" s="852">
        <f t="shared" si="2"/>
        <v>6000</v>
      </c>
    </row>
    <row r="51" spans="1:10">
      <c r="A51" s="30">
        <f t="shared" si="0"/>
        <v>45</v>
      </c>
      <c r="B51" s="46"/>
      <c r="C51" s="47"/>
      <c r="D51" s="44"/>
      <c r="E51" s="401"/>
      <c r="F51" s="814"/>
      <c r="G51" s="837"/>
      <c r="H51" s="857"/>
      <c r="I51" s="857"/>
    </row>
    <row r="52" spans="1:10">
      <c r="A52" s="30">
        <f t="shared" si="0"/>
        <v>46</v>
      </c>
      <c r="B52" s="48" t="s">
        <v>132</v>
      </c>
      <c r="C52" s="47"/>
      <c r="D52" s="49"/>
      <c r="E52" s="402" t="s">
        <v>271</v>
      </c>
      <c r="F52" s="814"/>
      <c r="G52" s="838">
        <v>27000</v>
      </c>
      <c r="H52" s="850">
        <f>SUM(H53:H54)</f>
        <v>0</v>
      </c>
      <c r="I52" s="850">
        <f>SUM(I53:I54)</f>
        <v>27000</v>
      </c>
    </row>
    <row r="53" spans="1:10">
      <c r="A53" s="30">
        <f t="shared" si="0"/>
        <v>47</v>
      </c>
      <c r="B53" s="32"/>
      <c r="C53" s="35" t="s">
        <v>133</v>
      </c>
      <c r="D53" s="50"/>
      <c r="E53" s="425" t="s">
        <v>272</v>
      </c>
      <c r="F53" s="404"/>
      <c r="G53" s="852">
        <v>27000</v>
      </c>
      <c r="H53" s="852"/>
      <c r="I53" s="852">
        <f>SUM(G53:H53)</f>
        <v>27000</v>
      </c>
    </row>
    <row r="54" spans="1:10" hidden="1">
      <c r="A54" s="30">
        <f t="shared" si="0"/>
        <v>48</v>
      </c>
      <c r="B54" s="51"/>
      <c r="C54" s="52" t="s">
        <v>134</v>
      </c>
      <c r="D54" s="53"/>
      <c r="E54" s="428" t="s">
        <v>273</v>
      </c>
      <c r="F54" s="815"/>
      <c r="G54" s="852"/>
      <c r="H54" s="852"/>
      <c r="I54" s="852"/>
    </row>
    <row r="55" spans="1:10">
      <c r="A55" s="30">
        <v>48</v>
      </c>
      <c r="B55" s="48"/>
      <c r="C55" s="44"/>
      <c r="D55" s="49"/>
      <c r="E55" s="403"/>
      <c r="F55" s="814"/>
      <c r="G55" s="857"/>
      <c r="H55" s="857"/>
      <c r="I55" s="857"/>
    </row>
    <row r="56" spans="1:10">
      <c r="A56" s="30">
        <f t="shared" si="0"/>
        <v>49</v>
      </c>
      <c r="B56" s="48" t="s">
        <v>135</v>
      </c>
      <c r="C56" s="47"/>
      <c r="D56" s="49"/>
      <c r="E56" s="402" t="s">
        <v>136</v>
      </c>
      <c r="F56" s="814"/>
      <c r="G56" s="850">
        <f>SUM(G57:G61)</f>
        <v>1186031</v>
      </c>
      <c r="H56" s="850">
        <f>SUM(H57:H61)</f>
        <v>0</v>
      </c>
      <c r="I56" s="850">
        <f>SUM(I57:I61)</f>
        <v>1186031</v>
      </c>
    </row>
    <row r="57" spans="1:10">
      <c r="A57" s="30">
        <f t="shared" si="0"/>
        <v>50</v>
      </c>
      <c r="B57" s="32"/>
      <c r="C57" s="34" t="s">
        <v>137</v>
      </c>
      <c r="D57" s="38" t="s">
        <v>60</v>
      </c>
      <c r="E57" s="426" t="s">
        <v>274</v>
      </c>
      <c r="F57" s="404"/>
      <c r="G57" s="851">
        <f>25000+1740+2990+5000-2301</f>
        <v>32429</v>
      </c>
      <c r="H57" s="851"/>
      <c r="I57" s="851">
        <f>SUM(G57:H57)</f>
        <v>32429</v>
      </c>
    </row>
    <row r="58" spans="1:10">
      <c r="A58" s="30">
        <f t="shared" si="0"/>
        <v>51</v>
      </c>
      <c r="B58" s="48"/>
      <c r="C58" s="58" t="s">
        <v>137</v>
      </c>
      <c r="D58" s="37" t="s">
        <v>118</v>
      </c>
      <c r="E58" s="429" t="s">
        <v>275</v>
      </c>
      <c r="F58" s="814"/>
      <c r="G58" s="851">
        <f>7388+3000+150000-368+34500+11238+90</f>
        <v>205848</v>
      </c>
      <c r="H58" s="851"/>
      <c r="I58" s="851">
        <f>SUM(G58:H58)</f>
        <v>205848</v>
      </c>
      <c r="J58" s="1007" t="s">
        <v>463</v>
      </c>
    </row>
    <row r="59" spans="1:10">
      <c r="A59" s="30">
        <f t="shared" si="0"/>
        <v>52</v>
      </c>
      <c r="B59" s="54"/>
      <c r="C59" s="58" t="s">
        <v>137</v>
      </c>
      <c r="D59" s="44" t="s">
        <v>250</v>
      </c>
      <c r="E59" s="429" t="s">
        <v>372</v>
      </c>
      <c r="F59" s="814"/>
      <c r="G59" s="837">
        <f>80000+5000</f>
        <v>85000</v>
      </c>
      <c r="H59" s="837"/>
      <c r="I59" s="837">
        <f>SUM(G59:H59)</f>
        <v>85000</v>
      </c>
      <c r="J59" s="1007" t="s">
        <v>457</v>
      </c>
    </row>
    <row r="60" spans="1:10">
      <c r="A60" s="30">
        <f t="shared" si="0"/>
        <v>53</v>
      </c>
      <c r="B60" s="54"/>
      <c r="C60" s="58" t="s">
        <v>137</v>
      </c>
      <c r="D60" s="37" t="s">
        <v>248</v>
      </c>
      <c r="E60" s="429" t="s">
        <v>396</v>
      </c>
      <c r="F60" s="814"/>
      <c r="G60" s="851">
        <f>230754+130000</f>
        <v>360754</v>
      </c>
      <c r="H60" s="851"/>
      <c r="I60" s="851">
        <f>SUM(G60:H60)</f>
        <v>360754</v>
      </c>
    </row>
    <row r="61" spans="1:10">
      <c r="A61" s="30">
        <f t="shared" si="0"/>
        <v>54</v>
      </c>
      <c r="B61" s="54"/>
      <c r="C61" s="58" t="s">
        <v>137</v>
      </c>
      <c r="D61" s="37" t="s">
        <v>249</v>
      </c>
      <c r="E61" s="932" t="s">
        <v>447</v>
      </c>
      <c r="F61" s="933"/>
      <c r="G61" s="851">
        <f>602000+100000-200000</f>
        <v>502000</v>
      </c>
      <c r="H61" s="851"/>
      <c r="I61" s="851">
        <f>SUM(G61:H61)</f>
        <v>502000</v>
      </c>
      <c r="J61" s="1007" t="s">
        <v>464</v>
      </c>
    </row>
    <row r="62" spans="1:10" hidden="1">
      <c r="A62" s="30">
        <f t="shared" si="0"/>
        <v>55</v>
      </c>
      <c r="B62" s="54"/>
      <c r="C62" s="58"/>
      <c r="D62" s="44"/>
      <c r="E62" s="401"/>
      <c r="F62" s="814"/>
      <c r="G62" s="857"/>
      <c r="H62" s="857"/>
      <c r="I62" s="857"/>
    </row>
    <row r="63" spans="1:10" ht="14.25">
      <c r="A63" s="30">
        <v>55</v>
      </c>
      <c r="B63" s="414"/>
      <c r="C63" s="411"/>
      <c r="D63" s="412"/>
      <c r="E63" s="413" t="s">
        <v>145</v>
      </c>
      <c r="F63" s="816"/>
      <c r="G63" s="858">
        <f>G7+G28</f>
        <v>106873512</v>
      </c>
      <c r="H63" s="858">
        <f>H7+H28</f>
        <v>477525</v>
      </c>
      <c r="I63" s="858">
        <f>I7+I28</f>
        <v>107351037</v>
      </c>
    </row>
    <row r="64" spans="1:10" ht="14.25">
      <c r="A64" s="30">
        <f t="shared" si="0"/>
        <v>56</v>
      </c>
      <c r="B64" s="60"/>
      <c r="C64" s="60"/>
      <c r="D64" s="415"/>
      <c r="E64" s="420"/>
      <c r="F64" s="817"/>
      <c r="G64" s="857"/>
      <c r="H64" s="857"/>
      <c r="I64" s="857"/>
    </row>
    <row r="65" spans="1:10">
      <c r="A65" s="30">
        <v>57</v>
      </c>
      <c r="B65" s="150" t="s">
        <v>141</v>
      </c>
      <c r="C65" s="151"/>
      <c r="D65" s="152"/>
      <c r="E65" s="400" t="s">
        <v>142</v>
      </c>
      <c r="F65" s="812"/>
      <c r="G65" s="329">
        <f>SUM(G66+G69)</f>
        <v>26124424</v>
      </c>
      <c r="H65" s="329">
        <f>SUM(H66+H69)</f>
        <v>1833021</v>
      </c>
      <c r="I65" s="329">
        <f>SUM(I66+I69)</f>
        <v>27957445</v>
      </c>
    </row>
    <row r="66" spans="1:10">
      <c r="A66" s="30">
        <v>58</v>
      </c>
      <c r="B66" s="713" t="s">
        <v>364</v>
      </c>
      <c r="C66" s="714"/>
      <c r="D66" s="715"/>
      <c r="E66" s="716" t="s">
        <v>367</v>
      </c>
      <c r="F66" s="818"/>
      <c r="G66" s="838">
        <f>SUM(G67:G68)</f>
        <v>165850</v>
      </c>
      <c r="H66" s="838">
        <f>SUM(H67:H68)</f>
        <v>0</v>
      </c>
      <c r="I66" s="838">
        <f>SUM(I67:I68)</f>
        <v>165850</v>
      </c>
    </row>
    <row r="67" spans="1:10">
      <c r="A67" s="30">
        <v>59</v>
      </c>
      <c r="B67" s="713"/>
      <c r="C67" s="714"/>
      <c r="D67" s="715"/>
      <c r="E67" s="723" t="s">
        <v>373</v>
      </c>
      <c r="F67" s="848"/>
      <c r="G67" s="318">
        <v>50000</v>
      </c>
      <c r="H67" s="318"/>
      <c r="I67" s="318">
        <f>SUM(G67:H67)</f>
        <v>50000</v>
      </c>
    </row>
    <row r="68" spans="1:10">
      <c r="A68" s="30">
        <v>60</v>
      </c>
      <c r="B68" s="713" t="s">
        <v>377</v>
      </c>
      <c r="C68" s="714"/>
      <c r="D68" s="715"/>
      <c r="E68" s="709" t="s">
        <v>402</v>
      </c>
      <c r="F68" s="59"/>
      <c r="G68" s="318">
        <f>115850</f>
        <v>115850</v>
      </c>
      <c r="H68" s="318"/>
      <c r="I68" s="318">
        <f>SUM(G68:H68)</f>
        <v>115850</v>
      </c>
    </row>
    <row r="69" spans="1:10">
      <c r="A69" s="30">
        <v>61</v>
      </c>
      <c r="B69" s="787" t="s">
        <v>143</v>
      </c>
      <c r="C69" s="788" t="s">
        <v>143</v>
      </c>
      <c r="D69" s="786"/>
      <c r="E69" s="789" t="s">
        <v>144</v>
      </c>
      <c r="F69" s="819"/>
      <c r="G69" s="859">
        <f>SUM(G70:G73)</f>
        <v>25958574</v>
      </c>
      <c r="H69" s="859">
        <f>SUM(H70:H73)</f>
        <v>1833021</v>
      </c>
      <c r="I69" s="859">
        <f>SUM(I70:I73)</f>
        <v>27791595</v>
      </c>
    </row>
    <row r="70" spans="1:10">
      <c r="A70" s="30">
        <v>62</v>
      </c>
      <c r="B70" s="32"/>
      <c r="C70" s="42"/>
      <c r="D70" s="42"/>
      <c r="E70" s="207" t="s">
        <v>368</v>
      </c>
      <c r="F70" s="404"/>
      <c r="G70" s="318">
        <v>22483781</v>
      </c>
      <c r="H70" s="318">
        <f>222475+1610546</f>
        <v>1833021</v>
      </c>
      <c r="I70" s="318">
        <f>SUM(G70:H70)</f>
        <v>24316802</v>
      </c>
    </row>
    <row r="71" spans="1:10">
      <c r="A71" s="30">
        <v>63</v>
      </c>
      <c r="B71" s="32"/>
      <c r="C71" s="42"/>
      <c r="D71" s="42"/>
      <c r="E71" s="207" t="s">
        <v>369</v>
      </c>
      <c r="F71" s="404"/>
      <c r="G71" s="318">
        <f>156469+795552+57500+450000+410000+3854+4100-3854</f>
        <v>1873621</v>
      </c>
      <c r="H71" s="318"/>
      <c r="I71" s="1081">
        <f>SUM(G71:H71)</f>
        <v>1873621</v>
      </c>
      <c r="J71" s="1007" t="s">
        <v>476</v>
      </c>
    </row>
    <row r="72" spans="1:10">
      <c r="A72" s="30">
        <v>64</v>
      </c>
      <c r="B72" s="32"/>
      <c r="C72" s="42"/>
      <c r="D72" s="42"/>
      <c r="E72" s="207" t="s">
        <v>430</v>
      </c>
      <c r="F72" s="404"/>
      <c r="G72" s="318">
        <f>217500+792772+590900</f>
        <v>1601172</v>
      </c>
      <c r="H72" s="318"/>
      <c r="I72" s="318">
        <f>SUM(G72:H72)</f>
        <v>1601172</v>
      </c>
      <c r="J72" s="865" t="s">
        <v>485</v>
      </c>
    </row>
    <row r="73" spans="1:10">
      <c r="A73" s="724">
        <v>65</v>
      </c>
      <c r="B73" s="48"/>
      <c r="C73" s="44"/>
      <c r="D73" s="44"/>
      <c r="E73" s="725" t="s">
        <v>415</v>
      </c>
      <c r="F73" s="814"/>
      <c r="G73" s="628"/>
      <c r="H73" s="628"/>
      <c r="I73" s="628"/>
      <c r="J73" s="1007" t="s">
        <v>472</v>
      </c>
    </row>
    <row r="74" spans="1:10" ht="15" thickBot="1">
      <c r="A74" s="416">
        <v>66</v>
      </c>
      <c r="B74" s="155"/>
      <c r="C74" s="156"/>
      <c r="D74" s="157"/>
      <c r="E74" s="405" t="s">
        <v>145</v>
      </c>
      <c r="F74" s="820"/>
      <c r="G74" s="860">
        <f>SUM(G7+G28+G65)</f>
        <v>132997936</v>
      </c>
      <c r="H74" s="860">
        <f>H65+H28+H7</f>
        <v>2310546</v>
      </c>
      <c r="I74" s="860">
        <f>I65+I28+I7</f>
        <v>135308482</v>
      </c>
    </row>
    <row r="75" spans="1:10" ht="6.75" customHeight="1"/>
    <row r="88" spans="5:6">
      <c r="E88" s="407"/>
      <c r="F88" s="407"/>
    </row>
    <row r="89" spans="5:6">
      <c r="E89" s="407"/>
      <c r="F89" s="407"/>
    </row>
    <row r="90" spans="5:6">
      <c r="E90" s="407"/>
      <c r="F90" s="407"/>
    </row>
    <row r="91" spans="5:6">
      <c r="E91" s="408"/>
      <c r="F91" s="407"/>
    </row>
    <row r="92" spans="5:6">
      <c r="E92" s="408"/>
      <c r="F92" s="407"/>
    </row>
    <row r="93" spans="5:6">
      <c r="E93" s="408"/>
      <c r="F93" s="407"/>
    </row>
    <row r="94" spans="5:6">
      <c r="E94" s="408"/>
      <c r="F94" s="407"/>
    </row>
    <row r="95" spans="5:6">
      <c r="E95" s="408"/>
      <c r="F95" s="407"/>
    </row>
    <row r="96" spans="5:6">
      <c r="E96" s="408"/>
      <c r="F96" s="407"/>
    </row>
    <row r="97" spans="5:6">
      <c r="E97" s="408"/>
      <c r="F97" s="407"/>
    </row>
    <row r="98" spans="5:6">
      <c r="E98" s="408"/>
      <c r="F98" s="407"/>
    </row>
    <row r="99" spans="5:6">
      <c r="E99" s="408"/>
      <c r="F99" s="407"/>
    </row>
    <row r="100" spans="5:6">
      <c r="E100" s="408"/>
      <c r="F100" s="407"/>
    </row>
    <row r="101" spans="5:6">
      <c r="E101" s="408"/>
      <c r="F101" s="407"/>
    </row>
    <row r="102" spans="5:6">
      <c r="E102" s="408"/>
      <c r="F102" s="407"/>
    </row>
    <row r="103" spans="5:6">
      <c r="E103" s="408"/>
      <c r="F103" s="407"/>
    </row>
    <row r="104" spans="5:6">
      <c r="E104" s="408"/>
      <c r="F104" s="407"/>
    </row>
    <row r="105" spans="5:6">
      <c r="E105" s="408"/>
      <c r="F105" s="407"/>
    </row>
    <row r="106" spans="5:6">
      <c r="E106" s="408"/>
      <c r="F106" s="407"/>
    </row>
    <row r="107" spans="5:6">
      <c r="E107" s="408"/>
      <c r="F107" s="407"/>
    </row>
    <row r="108" spans="5:6">
      <c r="E108" s="408"/>
      <c r="F108" s="407"/>
    </row>
    <row r="109" spans="5:6">
      <c r="E109" s="408"/>
      <c r="F109" s="407"/>
    </row>
    <row r="110" spans="5:6">
      <c r="E110" s="407"/>
      <c r="F110" s="407"/>
    </row>
  </sheetData>
  <mergeCells count="1">
    <mergeCell ref="A3:F4"/>
  </mergeCells>
  <phoneticPr fontId="2" type="noConversion"/>
  <pageMargins left="0.6692913385826772" right="0.19685039370078741" top="0.78740157480314965" bottom="0.35433070866141736" header="0.15748031496062992" footer="3.937007874015748E-2"/>
  <pageSetup paperSize="9" scale="80" orientation="portrait" r:id="rId1"/>
  <headerFooter alignWithMargins="0">
    <oddFooter>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76"/>
  <sheetViews>
    <sheetView view="pageBreakPreview" zoomScaleNormal="100" zoomScaleSheetLayoutView="100" workbookViewId="0">
      <selection activeCell="O25" sqref="O25"/>
    </sheetView>
  </sheetViews>
  <sheetFormatPr defaultRowHeight="12.75"/>
  <cols>
    <col min="1" max="1" width="3.85546875" style="26" customWidth="1"/>
    <col min="2" max="2" width="3.7109375" style="25" customWidth="1"/>
    <col min="3" max="3" width="7.28515625" customWidth="1"/>
    <col min="4" max="4" width="2.28515625" customWidth="1"/>
    <col min="5" max="5" width="38.140625" customWidth="1"/>
    <col min="6" max="6" width="10.140625" hidden="1" customWidth="1"/>
    <col min="7" max="7" width="10.140625" customWidth="1"/>
    <col min="8" max="8" width="7.5703125" customWidth="1"/>
    <col min="9" max="9" width="10" customWidth="1"/>
    <col min="10" max="10" width="10.28515625" customWidth="1"/>
    <col min="11" max="11" width="10" customWidth="1"/>
    <col min="12" max="12" width="9.85546875" bestFit="1" customWidth="1"/>
    <col min="13" max="13" width="11.28515625" style="246" customWidth="1"/>
    <col min="14" max="14" width="0" style="1007" hidden="1" customWidth="1"/>
    <col min="15" max="15" width="8.140625" hidden="1" customWidth="1"/>
  </cols>
  <sheetData>
    <row r="1" spans="1:14" ht="18.75">
      <c r="A1" s="191" t="s">
        <v>207</v>
      </c>
      <c r="M1" s="323"/>
    </row>
    <row r="2" spans="1:14" ht="13.5" thickBot="1">
      <c r="M2" s="509" t="s">
        <v>295</v>
      </c>
    </row>
    <row r="3" spans="1:14" ht="18.2" customHeight="1" thickBot="1">
      <c r="A3" s="1105" t="s">
        <v>451</v>
      </c>
      <c r="B3" s="1106"/>
      <c r="C3" s="1106"/>
      <c r="D3" s="1106"/>
      <c r="E3" s="1106"/>
      <c r="F3" s="1106"/>
      <c r="G3" s="1106"/>
      <c r="H3" s="1106"/>
      <c r="I3" s="1106"/>
      <c r="J3" s="1107"/>
      <c r="K3" s="1107"/>
      <c r="L3" s="1108"/>
      <c r="M3" s="1093" t="s">
        <v>520</v>
      </c>
    </row>
    <row r="4" spans="1:14" ht="18.75" customHeight="1">
      <c r="A4" s="229"/>
      <c r="B4" s="1111" t="s">
        <v>190</v>
      </c>
      <c r="C4" s="637"/>
      <c r="D4" s="230"/>
      <c r="E4" s="640"/>
      <c r="F4" s="1098" t="s">
        <v>99</v>
      </c>
      <c r="G4" s="1098"/>
      <c r="H4" s="1098"/>
      <c r="I4" s="1099"/>
      <c r="J4" s="1097" t="s">
        <v>98</v>
      </c>
      <c r="K4" s="1098"/>
      <c r="L4" s="1099"/>
      <c r="M4" s="1117"/>
    </row>
    <row r="5" spans="1:14" ht="20.65" customHeight="1" thickBot="1">
      <c r="A5" s="231"/>
      <c r="B5" s="1112"/>
      <c r="C5" s="638" t="s">
        <v>349</v>
      </c>
      <c r="D5" s="232"/>
      <c r="E5" s="641"/>
      <c r="F5" s="1149" t="s">
        <v>97</v>
      </c>
      <c r="G5" s="1150"/>
      <c r="H5" s="1150"/>
      <c r="I5" s="1121"/>
      <c r="J5" s="1119" t="s">
        <v>97</v>
      </c>
      <c r="K5" s="1120"/>
      <c r="L5" s="1121"/>
      <c r="M5" s="1117"/>
    </row>
    <row r="6" spans="1:14" ht="23.85" customHeight="1">
      <c r="A6" s="231"/>
      <c r="B6" s="1112"/>
      <c r="C6" s="638" t="s">
        <v>170</v>
      </c>
      <c r="D6" s="232"/>
      <c r="E6" s="642" t="s">
        <v>348</v>
      </c>
      <c r="F6" s="1113" t="s">
        <v>330</v>
      </c>
      <c r="G6" s="1100" t="s">
        <v>518</v>
      </c>
      <c r="H6" s="1100" t="s">
        <v>515</v>
      </c>
      <c r="I6" s="1095" t="s">
        <v>519</v>
      </c>
      <c r="J6" s="1124" t="s">
        <v>518</v>
      </c>
      <c r="K6" s="1135" t="s">
        <v>515</v>
      </c>
      <c r="L6" s="1095" t="s">
        <v>519</v>
      </c>
      <c r="M6" s="1117"/>
    </row>
    <row r="7" spans="1:14" ht="21.4" customHeight="1" thickBot="1">
      <c r="A7" s="635"/>
      <c r="B7" s="1126"/>
      <c r="C7" s="639"/>
      <c r="D7" s="636"/>
      <c r="E7" s="643"/>
      <c r="F7" s="1139"/>
      <c r="G7" s="1101"/>
      <c r="H7" s="1101"/>
      <c r="I7" s="1096"/>
      <c r="J7" s="1125"/>
      <c r="K7" s="1136"/>
      <c r="L7" s="1096"/>
      <c r="M7" s="1118"/>
    </row>
    <row r="8" spans="1:14" ht="15.75" thickBot="1">
      <c r="A8" s="208">
        <v>1</v>
      </c>
      <c r="B8" s="250" t="s">
        <v>212</v>
      </c>
      <c r="C8" s="251"/>
      <c r="D8" s="252"/>
      <c r="E8" s="253"/>
      <c r="F8" s="247">
        <f>F9+F16+F19+F29+F32+F37</f>
        <v>0</v>
      </c>
      <c r="G8" s="248">
        <v>1417266</v>
      </c>
      <c r="H8" s="248">
        <f>H9+H19+H29+H32+H37+H39+H40+H41+H42+H43+H16+H26</f>
        <v>0</v>
      </c>
      <c r="I8" s="249">
        <f t="shared" ref="I8:I15" si="0">SUM(F8:H8)</f>
        <v>1417266</v>
      </c>
      <c r="J8" s="247">
        <v>3015660</v>
      </c>
      <c r="K8" s="248">
        <f>K9+K19+K29+K32+K37+K39+K40+K41+K42+K43+K16+K26</f>
        <v>0</v>
      </c>
      <c r="L8" s="249">
        <f>SUM(J8:K8)</f>
        <v>3015660</v>
      </c>
      <c r="M8" s="255">
        <f t="shared" ref="M8:M30" si="1">I8+L8</f>
        <v>4432926</v>
      </c>
    </row>
    <row r="9" spans="1:14">
      <c r="A9" s="627">
        <f>A8+1</f>
        <v>2</v>
      </c>
      <c r="B9" s="315">
        <v>1</v>
      </c>
      <c r="C9" s="1062" t="s">
        <v>504</v>
      </c>
      <c r="D9" s="522" t="s">
        <v>303</v>
      </c>
      <c r="E9" s="523"/>
      <c r="F9" s="530"/>
      <c r="G9" s="210">
        <v>222000</v>
      </c>
      <c r="H9" s="210">
        <f>SUM(H10:H15)</f>
        <v>0</v>
      </c>
      <c r="I9" s="128">
        <f t="shared" si="0"/>
        <v>222000</v>
      </c>
      <c r="J9" s="209">
        <v>0</v>
      </c>
      <c r="K9" s="210">
        <f>SUM(K10:K14)</f>
        <v>0</v>
      </c>
      <c r="L9" s="243">
        <f>SUM(J9:K9)</f>
        <v>0</v>
      </c>
      <c r="M9" s="128">
        <f t="shared" si="1"/>
        <v>222000</v>
      </c>
    </row>
    <row r="10" spans="1:14" s="127" customFormat="1">
      <c r="A10" s="627">
        <v>3</v>
      </c>
      <c r="B10" s="217"/>
      <c r="C10" s="73"/>
      <c r="D10" s="581">
        <v>1</v>
      </c>
      <c r="E10" s="106" t="s">
        <v>406</v>
      </c>
      <c r="F10" s="390"/>
      <c r="G10" s="13">
        <v>55000</v>
      </c>
      <c r="H10" s="15"/>
      <c r="I10" s="321">
        <f t="shared" si="0"/>
        <v>55000</v>
      </c>
      <c r="J10" s="379"/>
      <c r="K10" s="280"/>
      <c r="L10" s="321"/>
      <c r="M10" s="452">
        <f t="shared" si="1"/>
        <v>55000</v>
      </c>
      <c r="N10" s="1010"/>
    </row>
    <row r="11" spans="1:14" s="127" customFormat="1">
      <c r="A11" s="627">
        <v>4</v>
      </c>
      <c r="B11" s="217"/>
      <c r="C11" s="73"/>
      <c r="D11" s="581">
        <v>2</v>
      </c>
      <c r="E11" s="105" t="s">
        <v>344</v>
      </c>
      <c r="F11" s="390"/>
      <c r="G11" s="13">
        <v>10000</v>
      </c>
      <c r="H11" s="15"/>
      <c r="I11" s="321">
        <f t="shared" si="0"/>
        <v>10000</v>
      </c>
      <c r="J11" s="379"/>
      <c r="K11" s="280"/>
      <c r="L11" s="321"/>
      <c r="M11" s="452">
        <f t="shared" si="1"/>
        <v>10000</v>
      </c>
      <c r="N11" s="1010"/>
    </row>
    <row r="12" spans="1:14" s="127" customFormat="1">
      <c r="A12" s="627">
        <v>5</v>
      </c>
      <c r="B12" s="217"/>
      <c r="C12" s="73"/>
      <c r="D12" s="581">
        <v>3</v>
      </c>
      <c r="E12" s="106" t="s">
        <v>487</v>
      </c>
      <c r="F12" s="390"/>
      <c r="G12" s="13">
        <v>90000</v>
      </c>
      <c r="H12" s="15"/>
      <c r="I12" s="321">
        <f t="shared" si="0"/>
        <v>90000</v>
      </c>
      <c r="J12" s="379"/>
      <c r="K12" s="280"/>
      <c r="L12" s="321"/>
      <c r="M12" s="452">
        <f t="shared" si="1"/>
        <v>90000</v>
      </c>
      <c r="N12" s="1010"/>
    </row>
    <row r="13" spans="1:14" s="127" customFormat="1">
      <c r="A13" s="627">
        <v>6</v>
      </c>
      <c r="B13" s="217"/>
      <c r="C13" s="73"/>
      <c r="D13" s="581">
        <v>4</v>
      </c>
      <c r="E13" s="524" t="s">
        <v>280</v>
      </c>
      <c r="F13" s="390"/>
      <c r="G13" s="13">
        <v>32000</v>
      </c>
      <c r="H13" s="15"/>
      <c r="I13" s="321">
        <f t="shared" si="0"/>
        <v>32000</v>
      </c>
      <c r="J13" s="379"/>
      <c r="K13" s="280"/>
      <c r="L13" s="321"/>
      <c r="M13" s="452">
        <f t="shared" si="1"/>
        <v>32000</v>
      </c>
      <c r="N13" s="1010"/>
    </row>
    <row r="14" spans="1:14" s="127" customFormat="1">
      <c r="A14" s="627">
        <v>7</v>
      </c>
      <c r="B14" s="217"/>
      <c r="C14" s="72"/>
      <c r="D14" s="581">
        <v>5</v>
      </c>
      <c r="E14" s="106" t="s">
        <v>54</v>
      </c>
      <c r="F14" s="390"/>
      <c r="G14" s="13">
        <v>10000</v>
      </c>
      <c r="H14" s="15"/>
      <c r="I14" s="321">
        <f t="shared" si="0"/>
        <v>10000</v>
      </c>
      <c r="J14" s="379"/>
      <c r="K14" s="280"/>
      <c r="L14" s="321"/>
      <c r="M14" s="452">
        <f t="shared" si="1"/>
        <v>10000</v>
      </c>
      <c r="N14" s="1010"/>
    </row>
    <row r="15" spans="1:14" s="127" customFormat="1">
      <c r="A15" s="627">
        <v>8</v>
      </c>
      <c r="B15" s="217"/>
      <c r="C15" s="72"/>
      <c r="D15" s="582">
        <v>6</v>
      </c>
      <c r="E15" s="526" t="s">
        <v>384</v>
      </c>
      <c r="F15" s="379"/>
      <c r="G15" s="583">
        <v>25000</v>
      </c>
      <c r="H15" s="15"/>
      <c r="I15" s="321">
        <f t="shared" si="0"/>
        <v>25000</v>
      </c>
      <c r="J15" s="379"/>
      <c r="K15" s="280"/>
      <c r="L15" s="321"/>
      <c r="M15" s="452">
        <f>I15+L15</f>
        <v>25000</v>
      </c>
      <c r="N15" s="1010"/>
    </row>
    <row r="16" spans="1:14" s="127" customFormat="1">
      <c r="A16" s="627">
        <v>9</v>
      </c>
      <c r="B16" s="384">
        <v>2</v>
      </c>
      <c r="C16" s="475" t="s">
        <v>504</v>
      </c>
      <c r="D16" s="124" t="s">
        <v>397</v>
      </c>
      <c r="E16" s="525"/>
      <c r="F16" s="531"/>
      <c r="G16" s="292">
        <v>12000</v>
      </c>
      <c r="H16" s="292">
        <f>SUM(H17:H18)</f>
        <v>0</v>
      </c>
      <c r="I16" s="389">
        <f>SUM(G16:H16)</f>
        <v>12000</v>
      </c>
      <c r="J16" s="391">
        <v>0</v>
      </c>
      <c r="K16" s="388">
        <f>SUM(K17:K18)</f>
        <v>0</v>
      </c>
      <c r="L16" s="389">
        <f>SUM(J16:K16)</f>
        <v>0</v>
      </c>
      <c r="M16" s="128">
        <f t="shared" si="1"/>
        <v>12000</v>
      </c>
      <c r="N16" s="1010"/>
    </row>
    <row r="17" spans="1:14" s="127" customFormat="1">
      <c r="A17" s="627">
        <v>10</v>
      </c>
      <c r="B17" s="217"/>
      <c r="C17" s="72"/>
      <c r="D17" s="581">
        <v>1</v>
      </c>
      <c r="E17" s="106" t="s">
        <v>398</v>
      </c>
      <c r="F17" s="390"/>
      <c r="G17" s="13">
        <v>10000</v>
      </c>
      <c r="H17" s="378"/>
      <c r="I17" s="321">
        <f t="shared" ref="I17:I25" si="2">SUM(F17:H17)</f>
        <v>10000</v>
      </c>
      <c r="J17" s="379"/>
      <c r="K17" s="280"/>
      <c r="L17" s="321"/>
      <c r="M17" s="452">
        <f t="shared" si="1"/>
        <v>10000</v>
      </c>
      <c r="N17" s="1010">
        <v>35000</v>
      </c>
    </row>
    <row r="18" spans="1:14" s="127" customFormat="1">
      <c r="A18" s="627">
        <v>11</v>
      </c>
      <c r="B18" s="217"/>
      <c r="C18" s="73"/>
      <c r="D18" s="581">
        <v>2</v>
      </c>
      <c r="E18" s="106" t="s">
        <v>322</v>
      </c>
      <c r="F18" s="390"/>
      <c r="G18" s="13">
        <v>2000</v>
      </c>
      <c r="H18" s="378"/>
      <c r="I18" s="321">
        <f t="shared" si="2"/>
        <v>2000</v>
      </c>
      <c r="J18" s="379"/>
      <c r="K18" s="280"/>
      <c r="L18" s="321"/>
      <c r="M18" s="452">
        <f t="shared" si="1"/>
        <v>2000</v>
      </c>
      <c r="N18" s="1010">
        <v>8000</v>
      </c>
    </row>
    <row r="19" spans="1:14">
      <c r="A19" s="627">
        <v>12</v>
      </c>
      <c r="B19" s="117">
        <v>3</v>
      </c>
      <c r="C19" s="475" t="s">
        <v>504</v>
      </c>
      <c r="D19" s="118" t="s">
        <v>37</v>
      </c>
      <c r="E19" s="119"/>
      <c r="F19" s="545">
        <f>SUM(F20:F25)</f>
        <v>0</v>
      </c>
      <c r="G19" s="121">
        <v>504600</v>
      </c>
      <c r="H19" s="121">
        <f>SUM(H20:H25)</f>
        <v>0</v>
      </c>
      <c r="I19" s="133">
        <f t="shared" si="2"/>
        <v>504600</v>
      </c>
      <c r="J19" s="120">
        <v>0</v>
      </c>
      <c r="K19" s="121">
        <f>SUM(K20:K25)</f>
        <v>0</v>
      </c>
      <c r="L19" s="133">
        <f>SUM(J19:K19)</f>
        <v>0</v>
      </c>
      <c r="M19" s="128">
        <f t="shared" si="1"/>
        <v>504600</v>
      </c>
    </row>
    <row r="20" spans="1:14">
      <c r="A20" s="627">
        <v>13</v>
      </c>
      <c r="B20" s="104"/>
      <c r="C20" s="16"/>
      <c r="D20" s="55" t="s">
        <v>92</v>
      </c>
      <c r="E20" s="105" t="s">
        <v>286</v>
      </c>
      <c r="F20" s="20"/>
      <c r="G20" s="5">
        <v>450000</v>
      </c>
      <c r="H20" s="6"/>
      <c r="I20" s="317">
        <f t="shared" si="2"/>
        <v>450000</v>
      </c>
      <c r="J20" s="20"/>
      <c r="K20" s="8"/>
      <c r="L20" s="317"/>
      <c r="M20" s="452">
        <f t="shared" si="1"/>
        <v>450000</v>
      </c>
      <c r="N20" s="1007">
        <v>500000</v>
      </c>
    </row>
    <row r="21" spans="1:14">
      <c r="A21" s="627">
        <v>14</v>
      </c>
      <c r="B21" s="104"/>
      <c r="C21" s="143"/>
      <c r="D21" s="4" t="s">
        <v>93</v>
      </c>
      <c r="E21" s="105" t="s">
        <v>281</v>
      </c>
      <c r="F21" s="20"/>
      <c r="G21" s="5">
        <v>22500</v>
      </c>
      <c r="H21" s="6"/>
      <c r="I21" s="317">
        <f t="shared" si="2"/>
        <v>22500</v>
      </c>
      <c r="J21" s="20"/>
      <c r="K21" s="8"/>
      <c r="L21" s="317"/>
      <c r="M21" s="452">
        <f t="shared" si="1"/>
        <v>22500</v>
      </c>
    </row>
    <row r="22" spans="1:14">
      <c r="A22" s="627">
        <v>15</v>
      </c>
      <c r="B22" s="104"/>
      <c r="C22" s="143"/>
      <c r="D22" s="4" t="s">
        <v>94</v>
      </c>
      <c r="E22" s="105" t="s">
        <v>38</v>
      </c>
      <c r="F22" s="20"/>
      <c r="G22" s="5">
        <v>2400</v>
      </c>
      <c r="H22" s="6"/>
      <c r="I22" s="317">
        <f t="shared" si="2"/>
        <v>2400</v>
      </c>
      <c r="J22" s="20"/>
      <c r="K22" s="8"/>
      <c r="L22" s="317"/>
      <c r="M22" s="452">
        <f t="shared" si="1"/>
        <v>2400</v>
      </c>
    </row>
    <row r="23" spans="1:14">
      <c r="A23" s="627">
        <v>16</v>
      </c>
      <c r="B23" s="104"/>
      <c r="C23" s="143"/>
      <c r="D23" s="4" t="s">
        <v>95</v>
      </c>
      <c r="E23" s="105" t="s">
        <v>41</v>
      </c>
      <c r="F23" s="20"/>
      <c r="G23" s="5">
        <v>7550</v>
      </c>
      <c r="H23" s="6"/>
      <c r="I23" s="317">
        <f t="shared" si="2"/>
        <v>7550</v>
      </c>
      <c r="J23" s="20"/>
      <c r="K23" s="8"/>
      <c r="L23" s="317"/>
      <c r="M23" s="452">
        <f t="shared" si="1"/>
        <v>7550</v>
      </c>
    </row>
    <row r="24" spans="1:14">
      <c r="A24" s="627">
        <v>17</v>
      </c>
      <c r="B24" s="104"/>
      <c r="C24" s="143"/>
      <c r="D24" s="4" t="s">
        <v>96</v>
      </c>
      <c r="E24" s="105" t="s">
        <v>39</v>
      </c>
      <c r="F24" s="20"/>
      <c r="G24" s="5">
        <v>1500</v>
      </c>
      <c r="H24" s="6"/>
      <c r="I24" s="317">
        <f t="shared" si="2"/>
        <v>1500</v>
      </c>
      <c r="J24" s="20"/>
      <c r="K24" s="8"/>
      <c r="L24" s="317"/>
      <c r="M24" s="452">
        <f t="shared" si="1"/>
        <v>1500</v>
      </c>
    </row>
    <row r="25" spans="1:14">
      <c r="A25" s="627">
        <v>18</v>
      </c>
      <c r="B25" s="137"/>
      <c r="C25" s="111"/>
      <c r="D25" s="4" t="s">
        <v>171</v>
      </c>
      <c r="E25" s="106" t="s">
        <v>40</v>
      </c>
      <c r="F25" s="20"/>
      <c r="G25" s="5">
        <v>20650</v>
      </c>
      <c r="H25" s="5"/>
      <c r="I25" s="317">
        <f t="shared" si="2"/>
        <v>20650</v>
      </c>
      <c r="J25" s="20"/>
      <c r="K25" s="8"/>
      <c r="L25" s="317"/>
      <c r="M25" s="452">
        <f t="shared" si="1"/>
        <v>20650</v>
      </c>
    </row>
    <row r="26" spans="1:14">
      <c r="A26" s="627">
        <v>19</v>
      </c>
      <c r="B26" s="117">
        <v>4</v>
      </c>
      <c r="C26" s="488" t="s">
        <v>316</v>
      </c>
      <c r="D26" s="354" t="s">
        <v>189</v>
      </c>
      <c r="E26" s="119"/>
      <c r="F26" s="120">
        <f>F27+F28</f>
        <v>0</v>
      </c>
      <c r="G26" s="121">
        <v>165000</v>
      </c>
      <c r="H26" s="121">
        <f>H27+H28</f>
        <v>0</v>
      </c>
      <c r="I26" s="133">
        <f>F26+G26+H26</f>
        <v>165000</v>
      </c>
      <c r="J26" s="121">
        <v>5000</v>
      </c>
      <c r="K26" s="121">
        <f>K27+K28</f>
        <v>0</v>
      </c>
      <c r="L26" s="128">
        <f>SUM(J26:K26)</f>
        <v>5000</v>
      </c>
      <c r="M26" s="128">
        <f t="shared" si="1"/>
        <v>170000</v>
      </c>
    </row>
    <row r="27" spans="1:14">
      <c r="A27" s="627">
        <v>20</v>
      </c>
      <c r="B27" s="93"/>
      <c r="C27" s="115"/>
      <c r="D27" s="221">
        <v>1</v>
      </c>
      <c r="E27" s="526" t="s">
        <v>388</v>
      </c>
      <c r="F27" s="145"/>
      <c r="G27" s="94">
        <v>60000</v>
      </c>
      <c r="H27" s="94"/>
      <c r="I27" s="320">
        <f>SUM(F27:H27)</f>
        <v>60000</v>
      </c>
      <c r="J27" s="145"/>
      <c r="K27" s="94"/>
      <c r="L27" s="320"/>
      <c r="M27" s="455">
        <f>I27+L27</f>
        <v>60000</v>
      </c>
      <c r="N27" s="1007">
        <v>70000</v>
      </c>
    </row>
    <row r="28" spans="1:14">
      <c r="A28" s="627">
        <v>21</v>
      </c>
      <c r="B28" s="93"/>
      <c r="C28" s="16"/>
      <c r="D28" s="221">
        <v>2</v>
      </c>
      <c r="E28" s="526" t="s">
        <v>389</v>
      </c>
      <c r="F28" s="20"/>
      <c r="G28" s="7">
        <v>105000</v>
      </c>
      <c r="H28" s="15"/>
      <c r="I28" s="321">
        <f>SUM(F28:H28)</f>
        <v>105000</v>
      </c>
      <c r="J28" s="22">
        <v>5000</v>
      </c>
      <c r="K28" s="7"/>
      <c r="L28" s="317">
        <f>SUM(J28:K28)</f>
        <v>5000</v>
      </c>
      <c r="M28" s="448">
        <f>I28+L28</f>
        <v>110000</v>
      </c>
      <c r="N28" s="1007">
        <v>141000</v>
      </c>
    </row>
    <row r="29" spans="1:14">
      <c r="A29" s="627">
        <v>22</v>
      </c>
      <c r="B29" s="117">
        <v>5</v>
      </c>
      <c r="C29" s="475" t="s">
        <v>296</v>
      </c>
      <c r="D29" s="118" t="s">
        <v>42</v>
      </c>
      <c r="E29" s="119"/>
      <c r="F29" s="532"/>
      <c r="G29" s="121">
        <v>13440</v>
      </c>
      <c r="H29" s="121">
        <f>H30</f>
        <v>0</v>
      </c>
      <c r="I29" s="133">
        <f>SUM(F29:H29)</f>
        <v>13440</v>
      </c>
      <c r="J29" s="120">
        <v>0</v>
      </c>
      <c r="K29" s="121">
        <f>K30</f>
        <v>0</v>
      </c>
      <c r="L29" s="128">
        <f>SUM(J29:K29)</f>
        <v>0</v>
      </c>
      <c r="M29" s="128">
        <f t="shared" si="1"/>
        <v>13440</v>
      </c>
    </row>
    <row r="30" spans="1:14">
      <c r="A30" s="627">
        <v>23</v>
      </c>
      <c r="B30" s="92"/>
      <c r="C30" s="60"/>
      <c r="D30" s="10" t="s">
        <v>92</v>
      </c>
      <c r="E30" s="527" t="s">
        <v>43</v>
      </c>
      <c r="F30" s="21"/>
      <c r="G30" s="6">
        <v>13440</v>
      </c>
      <c r="H30" s="11"/>
      <c r="I30" s="317">
        <f>SUM(F30:H30)</f>
        <v>13440</v>
      </c>
      <c r="J30" s="22"/>
      <c r="K30" s="14"/>
      <c r="L30" s="317"/>
      <c r="M30" s="452">
        <f t="shared" si="1"/>
        <v>13440</v>
      </c>
    </row>
    <row r="31" spans="1:14">
      <c r="A31" s="627">
        <v>24</v>
      </c>
      <c r="B31" s="129">
        <v>6</v>
      </c>
      <c r="C31" s="652" t="s">
        <v>301</v>
      </c>
      <c r="D31" s="130" t="s">
        <v>176</v>
      </c>
      <c r="E31" s="528"/>
      <c r="F31" s="533"/>
      <c r="G31" s="135"/>
      <c r="H31" s="135"/>
      <c r="I31" s="242"/>
      <c r="J31" s="240"/>
      <c r="K31" s="185"/>
      <c r="L31" s="132"/>
      <c r="M31" s="314"/>
    </row>
    <row r="32" spans="1:14">
      <c r="A32" s="627">
        <v>25</v>
      </c>
      <c r="B32" s="123"/>
      <c r="C32" s="1065"/>
      <c r="D32" s="124" t="s">
        <v>177</v>
      </c>
      <c r="E32" s="529"/>
      <c r="F32" s="534"/>
      <c r="G32" s="126">
        <v>65000</v>
      </c>
      <c r="H32" s="126">
        <f>SUM(H33:H36)</f>
        <v>0</v>
      </c>
      <c r="I32" s="128">
        <f>SUM(G32:H32)</f>
        <v>65000</v>
      </c>
      <c r="J32" s="125">
        <v>170000</v>
      </c>
      <c r="K32" s="126">
        <f>SUM(K33:K36)</f>
        <v>0</v>
      </c>
      <c r="L32" s="128">
        <f t="shared" ref="L32:L43" si="3">SUM(J32:K32)</f>
        <v>170000</v>
      </c>
      <c r="M32" s="128">
        <f t="shared" ref="M32:M43" si="4">I32+L32</f>
        <v>235000</v>
      </c>
    </row>
    <row r="33" spans="1:14">
      <c r="A33" s="627">
        <v>26</v>
      </c>
      <c r="B33" s="92"/>
      <c r="C33" s="445"/>
      <c r="D33" s="4" t="s">
        <v>92</v>
      </c>
      <c r="E33" s="527" t="s">
        <v>138</v>
      </c>
      <c r="F33" s="21"/>
      <c r="G33" s="6">
        <v>20000</v>
      </c>
      <c r="H33" s="11"/>
      <c r="I33" s="317">
        <f t="shared" ref="I33:I38" si="5">SUM(F33:H33)</f>
        <v>20000</v>
      </c>
      <c r="J33" s="20"/>
      <c r="K33" s="14"/>
      <c r="L33" s="321"/>
      <c r="M33" s="452">
        <f t="shared" si="4"/>
        <v>20000</v>
      </c>
      <c r="N33" s="1007">
        <v>30000</v>
      </c>
    </row>
    <row r="34" spans="1:14">
      <c r="A34" s="627">
        <v>27</v>
      </c>
      <c r="B34" s="92"/>
      <c r="C34" s="445"/>
      <c r="D34" s="55" t="s">
        <v>93</v>
      </c>
      <c r="E34" s="527" t="s">
        <v>283</v>
      </c>
      <c r="F34" s="21"/>
      <c r="G34" s="6">
        <v>15000</v>
      </c>
      <c r="H34" s="11"/>
      <c r="I34" s="317">
        <f t="shared" si="5"/>
        <v>15000</v>
      </c>
      <c r="J34" s="20"/>
      <c r="K34" s="14"/>
      <c r="L34" s="321"/>
      <c r="M34" s="452">
        <f t="shared" si="4"/>
        <v>15000</v>
      </c>
      <c r="N34" s="1007">
        <v>33000</v>
      </c>
    </row>
    <row r="35" spans="1:14">
      <c r="A35" s="627">
        <v>28</v>
      </c>
      <c r="B35" s="92"/>
      <c r="C35" s="445"/>
      <c r="D35" s="55" t="s">
        <v>94</v>
      </c>
      <c r="E35" s="527" t="s">
        <v>284</v>
      </c>
      <c r="F35" s="21"/>
      <c r="G35" s="6">
        <v>15000</v>
      </c>
      <c r="H35" s="11"/>
      <c r="I35" s="317">
        <f t="shared" si="5"/>
        <v>15000</v>
      </c>
      <c r="J35" s="20"/>
      <c r="K35" s="14"/>
      <c r="L35" s="321"/>
      <c r="M35" s="452">
        <f t="shared" si="4"/>
        <v>15000</v>
      </c>
      <c r="N35" s="1007">
        <v>30000</v>
      </c>
    </row>
    <row r="36" spans="1:14">
      <c r="A36" s="627">
        <v>29</v>
      </c>
      <c r="B36" s="92"/>
      <c r="C36" s="445"/>
      <c r="D36" s="55" t="s">
        <v>95</v>
      </c>
      <c r="E36" s="527" t="s">
        <v>414</v>
      </c>
      <c r="F36" s="21"/>
      <c r="G36" s="6">
        <v>15000</v>
      </c>
      <c r="H36" s="11"/>
      <c r="I36" s="317">
        <f t="shared" si="5"/>
        <v>15000</v>
      </c>
      <c r="J36" s="20">
        <v>170000</v>
      </c>
      <c r="K36" s="14"/>
      <c r="L36" s="321">
        <f>SUM(J36:K36)</f>
        <v>170000</v>
      </c>
      <c r="M36" s="452">
        <f t="shared" si="4"/>
        <v>185000</v>
      </c>
      <c r="N36" s="1007">
        <v>35000</v>
      </c>
    </row>
    <row r="37" spans="1:14">
      <c r="A37" s="627">
        <v>30</v>
      </c>
      <c r="B37" s="117">
        <v>7</v>
      </c>
      <c r="C37" s="475" t="s">
        <v>296</v>
      </c>
      <c r="D37" s="118" t="s">
        <v>302</v>
      </c>
      <c r="E37" s="119"/>
      <c r="F37" s="120">
        <f>F38</f>
        <v>0</v>
      </c>
      <c r="G37" s="121">
        <v>405226</v>
      </c>
      <c r="H37" s="121">
        <f>H38</f>
        <v>0</v>
      </c>
      <c r="I37" s="133">
        <f t="shared" si="5"/>
        <v>405226</v>
      </c>
      <c r="J37" s="120">
        <v>2840660</v>
      </c>
      <c r="K37" s="121">
        <f>K38</f>
        <v>0</v>
      </c>
      <c r="L37" s="133">
        <f t="shared" si="3"/>
        <v>2840660</v>
      </c>
      <c r="M37" s="128">
        <f t="shared" si="4"/>
        <v>3245886</v>
      </c>
    </row>
    <row r="38" spans="1:14" s="127" customFormat="1">
      <c r="A38" s="627">
        <v>31</v>
      </c>
      <c r="B38" s="588"/>
      <c r="C38" s="60"/>
      <c r="D38" s="4" t="s">
        <v>92</v>
      </c>
      <c r="E38" s="611" t="s">
        <v>441</v>
      </c>
      <c r="F38" s="190"/>
      <c r="G38" s="417">
        <v>405226</v>
      </c>
      <c r="H38" s="146"/>
      <c r="I38" s="628">
        <f t="shared" si="5"/>
        <v>405226</v>
      </c>
      <c r="J38" s="190">
        <v>2840660</v>
      </c>
      <c r="K38" s="146"/>
      <c r="L38" s="628">
        <f t="shared" si="3"/>
        <v>2840660</v>
      </c>
      <c r="M38" s="459">
        <f>I38+L38</f>
        <v>3245886</v>
      </c>
      <c r="N38" s="1041" t="s">
        <v>478</v>
      </c>
    </row>
    <row r="39" spans="1:14">
      <c r="A39" s="627">
        <v>32</v>
      </c>
      <c r="B39" s="123">
        <v>8</v>
      </c>
      <c r="C39" s="475" t="s">
        <v>300</v>
      </c>
      <c r="D39" s="124" t="s">
        <v>178</v>
      </c>
      <c r="E39" s="529"/>
      <c r="F39" s="534"/>
      <c r="G39" s="126">
        <v>0</v>
      </c>
      <c r="H39" s="126">
        <v>0</v>
      </c>
      <c r="I39" s="128">
        <f>SUM(G39:H39)</f>
        <v>0</v>
      </c>
      <c r="J39" s="125">
        <v>0</v>
      </c>
      <c r="K39" s="126">
        <v>0</v>
      </c>
      <c r="L39" s="128">
        <f t="shared" si="3"/>
        <v>0</v>
      </c>
      <c r="M39" s="128">
        <f t="shared" si="4"/>
        <v>0</v>
      </c>
    </row>
    <row r="40" spans="1:14">
      <c r="A40" s="627">
        <v>33</v>
      </c>
      <c r="B40" s="117">
        <v>9</v>
      </c>
      <c r="C40" s="475"/>
      <c r="D40" s="118" t="s">
        <v>179</v>
      </c>
      <c r="E40" s="119"/>
      <c r="F40" s="532"/>
      <c r="G40" s="131">
        <v>0</v>
      </c>
      <c r="H40" s="131">
        <v>0</v>
      </c>
      <c r="I40" s="133">
        <f>SUM(G40:H40)</f>
        <v>0</v>
      </c>
      <c r="J40" s="170">
        <v>0</v>
      </c>
      <c r="K40" s="131">
        <v>0</v>
      </c>
      <c r="L40" s="128">
        <f t="shared" si="3"/>
        <v>0</v>
      </c>
      <c r="M40" s="128">
        <f t="shared" si="4"/>
        <v>0</v>
      </c>
    </row>
    <row r="41" spans="1:14">
      <c r="A41" s="627">
        <v>34</v>
      </c>
      <c r="B41" s="117">
        <v>10</v>
      </c>
      <c r="C41" s="475" t="s">
        <v>300</v>
      </c>
      <c r="D41" s="118" t="s">
        <v>399</v>
      </c>
      <c r="E41" s="119"/>
      <c r="F41" s="532"/>
      <c r="G41" s="121">
        <v>30000</v>
      </c>
      <c r="H41" s="121">
        <v>0</v>
      </c>
      <c r="I41" s="133">
        <f>SUM(F41:H41)</f>
        <v>30000</v>
      </c>
      <c r="J41" s="120">
        <v>0</v>
      </c>
      <c r="K41" s="121">
        <v>0</v>
      </c>
      <c r="L41" s="128">
        <f t="shared" si="3"/>
        <v>0</v>
      </c>
      <c r="M41" s="128">
        <f t="shared" si="4"/>
        <v>30000</v>
      </c>
    </row>
    <row r="42" spans="1:14">
      <c r="A42" s="360">
        <v>35</v>
      </c>
      <c r="B42" s="117">
        <v>11</v>
      </c>
      <c r="C42" s="475" t="s">
        <v>300</v>
      </c>
      <c r="D42" s="118" t="s">
        <v>180</v>
      </c>
      <c r="E42" s="119"/>
      <c r="F42" s="532"/>
      <c r="G42" s="131">
        <v>0</v>
      </c>
      <c r="H42" s="131">
        <v>0</v>
      </c>
      <c r="I42" s="133">
        <f>SUM(G42:H42)</f>
        <v>0</v>
      </c>
      <c r="J42" s="170">
        <v>0</v>
      </c>
      <c r="K42" s="131">
        <v>0</v>
      </c>
      <c r="L42" s="128">
        <f t="shared" si="3"/>
        <v>0</v>
      </c>
      <c r="M42" s="128">
        <f t="shared" si="4"/>
        <v>0</v>
      </c>
    </row>
    <row r="43" spans="1:14" ht="13.5" thickBot="1">
      <c r="A43" s="796">
        <v>36</v>
      </c>
      <c r="B43" s="797">
        <v>12</v>
      </c>
      <c r="C43" s="798" t="s">
        <v>300</v>
      </c>
      <c r="D43" s="799" t="s">
        <v>181</v>
      </c>
      <c r="E43" s="800"/>
      <c r="F43" s="801"/>
      <c r="G43" s="802">
        <v>0</v>
      </c>
      <c r="H43" s="802">
        <v>0</v>
      </c>
      <c r="I43" s="803">
        <f>SUM(G43:H43)</f>
        <v>0</v>
      </c>
      <c r="J43" s="804">
        <v>0</v>
      </c>
      <c r="K43" s="802">
        <v>0</v>
      </c>
      <c r="L43" s="805">
        <f t="shared" si="3"/>
        <v>0</v>
      </c>
      <c r="M43" s="805">
        <f t="shared" si="4"/>
        <v>0</v>
      </c>
    </row>
    <row r="74" spans="1:1">
      <c r="A74" s="26">
        <v>65</v>
      </c>
    </row>
    <row r="75" spans="1:1">
      <c r="A75" s="26">
        <v>66</v>
      </c>
    </row>
    <row r="76" spans="1:1">
      <c r="A76" s="26">
        <v>67</v>
      </c>
    </row>
  </sheetData>
  <mergeCells count="14">
    <mergeCell ref="M3:M7"/>
    <mergeCell ref="B4:B7"/>
    <mergeCell ref="F6:F7"/>
    <mergeCell ref="G6:G7"/>
    <mergeCell ref="H6:H7"/>
    <mergeCell ref="F4:I4"/>
    <mergeCell ref="F5:I5"/>
    <mergeCell ref="K6:K7"/>
    <mergeCell ref="J5:L5"/>
    <mergeCell ref="L6:L7"/>
    <mergeCell ref="I6:I7"/>
    <mergeCell ref="A3:L3"/>
    <mergeCell ref="J4:L4"/>
    <mergeCell ref="J6:J7"/>
  </mergeCells>
  <phoneticPr fontId="2" type="noConversion"/>
  <pageMargins left="0.6692913385826772" right="0.19685039370078741" top="0.78740157480314965" bottom="0.35433070866141736" header="0.15748031496062992" footer="3.937007874015748E-2"/>
  <pageSetup paperSize="9" scale="85" orientation="landscape" r:id="rId1"/>
  <headerFooter alignWithMargins="0">
    <oddFooter>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Normal="100" zoomScaleSheetLayoutView="100" workbookViewId="0">
      <selection activeCell="O25" sqref="O25"/>
    </sheetView>
  </sheetViews>
  <sheetFormatPr defaultRowHeight="12.75"/>
  <cols>
    <col min="1" max="1" width="2.7109375" style="26" customWidth="1"/>
    <col min="2" max="2" width="3.7109375" style="25" customWidth="1"/>
    <col min="3" max="3" width="7.28515625" style="259" customWidth="1"/>
    <col min="4" max="4" width="2.7109375" customWidth="1"/>
    <col min="5" max="5" width="51.28515625" customWidth="1"/>
    <col min="6" max="6" width="10.140625" hidden="1" customWidth="1"/>
    <col min="7" max="7" width="10.42578125" customWidth="1"/>
    <col min="8" max="8" width="9.28515625" customWidth="1"/>
    <col min="9" max="9" width="10.7109375" style="245" customWidth="1"/>
    <col min="10" max="10" width="10.28515625" customWidth="1"/>
    <col min="11" max="11" width="10" customWidth="1"/>
    <col min="12" max="12" width="9.42578125" style="245" customWidth="1"/>
    <col min="13" max="13" width="10.5703125" style="246" customWidth="1"/>
    <col min="14" max="14" width="8.28515625" hidden="1" customWidth="1"/>
    <col min="15" max="15" width="0" hidden="1" customWidth="1"/>
    <col min="16" max="16" width="0" style="1007" hidden="1" customWidth="1"/>
  </cols>
  <sheetData>
    <row r="1" spans="1:16" ht="18.75">
      <c r="A1" s="191" t="s">
        <v>208</v>
      </c>
      <c r="M1" s="323"/>
    </row>
    <row r="2" spans="1:16" ht="13.5" thickBot="1">
      <c r="M2" s="509" t="s">
        <v>295</v>
      </c>
    </row>
    <row r="3" spans="1:16" ht="17.649999999999999" customHeight="1" thickBot="1">
      <c r="A3" s="1105" t="s">
        <v>451</v>
      </c>
      <c r="B3" s="1106"/>
      <c r="C3" s="1106"/>
      <c r="D3" s="1106"/>
      <c r="E3" s="1106"/>
      <c r="F3" s="1106"/>
      <c r="G3" s="1106"/>
      <c r="H3" s="1106"/>
      <c r="I3" s="1106"/>
      <c r="J3" s="1107"/>
      <c r="K3" s="1107"/>
      <c r="L3" s="1108"/>
      <c r="M3" s="1093" t="s">
        <v>520</v>
      </c>
    </row>
    <row r="4" spans="1:16" ht="18.75" customHeight="1">
      <c r="A4" s="229"/>
      <c r="B4" s="1111" t="s">
        <v>190</v>
      </c>
      <c r="C4" s="637"/>
      <c r="D4" s="230"/>
      <c r="E4" s="640"/>
      <c r="F4" s="1098" t="s">
        <v>99</v>
      </c>
      <c r="G4" s="1098"/>
      <c r="H4" s="1098"/>
      <c r="I4" s="1099"/>
      <c r="J4" s="1097" t="s">
        <v>98</v>
      </c>
      <c r="K4" s="1098"/>
      <c r="L4" s="1099"/>
      <c r="M4" s="1117"/>
    </row>
    <row r="5" spans="1:16" ht="20.65" customHeight="1" thickBot="1">
      <c r="A5" s="231"/>
      <c r="B5" s="1112"/>
      <c r="C5" s="638" t="s">
        <v>349</v>
      </c>
      <c r="D5" s="232"/>
      <c r="E5" s="641"/>
      <c r="F5" s="1149" t="s">
        <v>97</v>
      </c>
      <c r="G5" s="1150"/>
      <c r="H5" s="1150"/>
      <c r="I5" s="1121"/>
      <c r="J5" s="1119" t="s">
        <v>97</v>
      </c>
      <c r="K5" s="1120"/>
      <c r="L5" s="1121"/>
      <c r="M5" s="1117"/>
    </row>
    <row r="6" spans="1:16" ht="20.65" customHeight="1">
      <c r="A6" s="231"/>
      <c r="B6" s="1112"/>
      <c r="C6" s="638" t="s">
        <v>170</v>
      </c>
      <c r="D6" s="232"/>
      <c r="E6" s="642" t="s">
        <v>348</v>
      </c>
      <c r="F6" s="1113" t="s">
        <v>330</v>
      </c>
      <c r="G6" s="1100" t="s">
        <v>518</v>
      </c>
      <c r="H6" s="1100" t="s">
        <v>515</v>
      </c>
      <c r="I6" s="1095" t="s">
        <v>519</v>
      </c>
      <c r="J6" s="1124" t="s">
        <v>518</v>
      </c>
      <c r="K6" s="1135" t="s">
        <v>515</v>
      </c>
      <c r="L6" s="1095" t="s">
        <v>519</v>
      </c>
      <c r="M6" s="1117"/>
    </row>
    <row r="7" spans="1:16" ht="35.25" customHeight="1" thickBot="1">
      <c r="A7" s="635"/>
      <c r="B7" s="1126"/>
      <c r="C7" s="639"/>
      <c r="D7" s="636"/>
      <c r="E7" s="643"/>
      <c r="F7" s="1139"/>
      <c r="G7" s="1101"/>
      <c r="H7" s="1101"/>
      <c r="I7" s="1096"/>
      <c r="J7" s="1125"/>
      <c r="K7" s="1136"/>
      <c r="L7" s="1096"/>
      <c r="M7" s="1118"/>
    </row>
    <row r="8" spans="1:16" ht="15.75" thickBot="1">
      <c r="A8" s="208">
        <v>1</v>
      </c>
      <c r="B8" s="250" t="s">
        <v>211</v>
      </c>
      <c r="C8" s="260"/>
      <c r="D8" s="252"/>
      <c r="E8" s="253"/>
      <c r="F8" s="704">
        <f>F9+F13+F24+F36+F39+F41</f>
        <v>0</v>
      </c>
      <c r="G8" s="704">
        <v>3574621</v>
      </c>
      <c r="H8" s="704">
        <f>H9+H13+H24+H36+H39+H41</f>
        <v>0</v>
      </c>
      <c r="I8" s="346">
        <f t="shared" ref="I8:I20" si="0">SUM(F8:H8)</f>
        <v>3574621</v>
      </c>
      <c r="J8" s="345">
        <f>J9+J13+J24+J36+J39+J41</f>
        <v>273100</v>
      </c>
      <c r="K8" s="345">
        <f>K9+K13+K24+K36+K39+K41</f>
        <v>0</v>
      </c>
      <c r="L8" s="346">
        <f>SUM(J8:K8)</f>
        <v>273100</v>
      </c>
      <c r="M8" s="514">
        <f>I8+L8</f>
        <v>3847721</v>
      </c>
    </row>
    <row r="9" spans="1:16">
      <c r="A9" s="213">
        <f>A8+1</f>
        <v>2</v>
      </c>
      <c r="B9" s="123">
        <v>1</v>
      </c>
      <c r="C9" s="481" t="s">
        <v>504</v>
      </c>
      <c r="D9" s="349" t="s">
        <v>44</v>
      </c>
      <c r="E9" s="350"/>
      <c r="F9" s="209">
        <f>SUM(F10:F12)</f>
        <v>0</v>
      </c>
      <c r="G9" s="210">
        <v>435080</v>
      </c>
      <c r="H9" s="210">
        <f>SUM(H10:H12)</f>
        <v>0</v>
      </c>
      <c r="I9" s="243">
        <f t="shared" si="0"/>
        <v>435080</v>
      </c>
      <c r="J9" s="209">
        <f>SUM(J10:J12)</f>
        <v>0</v>
      </c>
      <c r="K9" s="210">
        <f>SUM(K10:K12)</f>
        <v>0</v>
      </c>
      <c r="L9" s="243">
        <f>SUM(J9:K9)</f>
        <v>0</v>
      </c>
      <c r="M9" s="243">
        <f t="shared" ref="M9:M35" si="1">I9+L9</f>
        <v>435080</v>
      </c>
    </row>
    <row r="10" spans="1:16">
      <c r="A10" s="95">
        <v>3</v>
      </c>
      <c r="B10" s="93"/>
      <c r="C10" s="495"/>
      <c r="D10" s="55" t="s">
        <v>92</v>
      </c>
      <c r="E10" s="202" t="s">
        <v>4</v>
      </c>
      <c r="F10" s="20"/>
      <c r="G10" s="5">
        <v>195000</v>
      </c>
      <c r="H10" s="8"/>
      <c r="I10" s="317">
        <f t="shared" si="0"/>
        <v>195000</v>
      </c>
      <c r="J10" s="268"/>
      <c r="K10" s="138"/>
      <c r="L10" s="320"/>
      <c r="M10" s="460">
        <f t="shared" si="1"/>
        <v>195000</v>
      </c>
    </row>
    <row r="11" spans="1:16">
      <c r="A11" s="95">
        <v>4</v>
      </c>
      <c r="B11" s="93"/>
      <c r="C11" s="495"/>
      <c r="D11" s="55" t="s">
        <v>93</v>
      </c>
      <c r="E11" s="202" t="s">
        <v>5</v>
      </c>
      <c r="F11" s="20"/>
      <c r="G11" s="5">
        <v>82000</v>
      </c>
      <c r="H11" s="8"/>
      <c r="I11" s="317">
        <f t="shared" si="0"/>
        <v>82000</v>
      </c>
      <c r="J11" s="20"/>
      <c r="K11" s="8"/>
      <c r="L11" s="321"/>
      <c r="M11" s="468">
        <f t="shared" si="1"/>
        <v>82000</v>
      </c>
    </row>
    <row r="12" spans="1:16">
      <c r="A12" s="213">
        <v>5</v>
      </c>
      <c r="B12" s="98"/>
      <c r="C12" s="472"/>
      <c r="D12" s="4" t="s">
        <v>94</v>
      </c>
      <c r="E12" s="202" t="s">
        <v>6</v>
      </c>
      <c r="F12" s="20"/>
      <c r="G12" s="5">
        <v>158080</v>
      </c>
      <c r="H12" s="8"/>
      <c r="I12" s="317">
        <f t="shared" si="0"/>
        <v>158080</v>
      </c>
      <c r="J12" s="20"/>
      <c r="K12" s="8"/>
      <c r="L12" s="317"/>
      <c r="M12" s="452">
        <f t="shared" si="1"/>
        <v>158080</v>
      </c>
      <c r="P12" s="1007">
        <v>208080</v>
      </c>
    </row>
    <row r="13" spans="1:16">
      <c r="A13" s="213">
        <v>6</v>
      </c>
      <c r="B13" s="117">
        <v>2</v>
      </c>
      <c r="C13" s="475" t="s">
        <v>504</v>
      </c>
      <c r="D13" s="299" t="s">
        <v>7</v>
      </c>
      <c r="E13" s="332"/>
      <c r="F13" s="120">
        <v>0</v>
      </c>
      <c r="G13" s="121">
        <v>1396480</v>
      </c>
      <c r="H13" s="121">
        <v>0</v>
      </c>
      <c r="I13" s="133">
        <f t="shared" si="0"/>
        <v>1396480</v>
      </c>
      <c r="J13" s="120">
        <f>SUM(J14:J23)</f>
        <v>228100</v>
      </c>
      <c r="K13" s="121">
        <f>SUM(K14:K23)</f>
        <v>0</v>
      </c>
      <c r="L13" s="133">
        <f>SUM(J13:K13)</f>
        <v>228100</v>
      </c>
      <c r="M13" s="133">
        <f t="shared" ref="M13:M23" si="2">I13+L13</f>
        <v>1624580</v>
      </c>
    </row>
    <row r="14" spans="1:16">
      <c r="A14" s="213">
        <v>7</v>
      </c>
      <c r="B14" s="98"/>
      <c r="C14" s="472"/>
      <c r="D14" s="4" t="s">
        <v>92</v>
      </c>
      <c r="E14" s="202" t="s">
        <v>428</v>
      </c>
      <c r="F14" s="20"/>
      <c r="G14" s="5">
        <v>1000000</v>
      </c>
      <c r="H14" s="8"/>
      <c r="I14" s="317">
        <f t="shared" si="0"/>
        <v>1000000</v>
      </c>
      <c r="J14" s="20"/>
      <c r="K14" s="8"/>
      <c r="L14" s="321">
        <f>SUM(J14:K14)</f>
        <v>0</v>
      </c>
      <c r="M14" s="452">
        <f t="shared" si="2"/>
        <v>1000000</v>
      </c>
    </row>
    <row r="15" spans="1:16">
      <c r="A15" s="213">
        <v>8</v>
      </c>
      <c r="B15" s="98"/>
      <c r="C15" s="472"/>
      <c r="D15" s="4" t="s">
        <v>93</v>
      </c>
      <c r="E15" s="202" t="s">
        <v>513</v>
      </c>
      <c r="F15" s="20"/>
      <c r="G15" s="5">
        <v>135000</v>
      </c>
      <c r="H15" s="8"/>
      <c r="I15" s="317">
        <f t="shared" si="0"/>
        <v>135000</v>
      </c>
      <c r="J15" s="20"/>
      <c r="K15" s="8"/>
      <c r="L15" s="317"/>
      <c r="M15" s="452">
        <f t="shared" si="2"/>
        <v>135000</v>
      </c>
      <c r="P15" s="1007">
        <v>186600</v>
      </c>
    </row>
    <row r="16" spans="1:16">
      <c r="A16" s="95">
        <v>9</v>
      </c>
      <c r="B16" s="98"/>
      <c r="C16" s="472"/>
      <c r="D16" s="4" t="s">
        <v>94</v>
      </c>
      <c r="E16" s="202" t="s">
        <v>385</v>
      </c>
      <c r="F16" s="20"/>
      <c r="G16" s="5">
        <v>101480</v>
      </c>
      <c r="H16" s="8"/>
      <c r="I16" s="317">
        <f t="shared" si="0"/>
        <v>101480</v>
      </c>
      <c r="J16" s="20"/>
      <c r="K16" s="8"/>
      <c r="L16" s="317"/>
      <c r="M16" s="452">
        <f t="shared" si="2"/>
        <v>101480</v>
      </c>
    </row>
    <row r="17" spans="1:16">
      <c r="A17" s="213">
        <v>10</v>
      </c>
      <c r="B17" s="98"/>
      <c r="C17" s="472"/>
      <c r="D17" s="4" t="s">
        <v>95</v>
      </c>
      <c r="E17" s="202" t="s">
        <v>8</v>
      </c>
      <c r="F17" s="20"/>
      <c r="G17" s="5">
        <v>35000</v>
      </c>
      <c r="H17" s="8"/>
      <c r="I17" s="317">
        <f t="shared" si="0"/>
        <v>35000</v>
      </c>
      <c r="J17" s="22"/>
      <c r="K17" s="15"/>
      <c r="L17" s="321"/>
      <c r="M17" s="452">
        <f t="shared" si="2"/>
        <v>35000</v>
      </c>
    </row>
    <row r="18" spans="1:16">
      <c r="A18" s="213">
        <v>11</v>
      </c>
      <c r="B18" s="98"/>
      <c r="C18" s="472"/>
      <c r="D18" s="4" t="s">
        <v>96</v>
      </c>
      <c r="E18" s="202" t="s">
        <v>9</v>
      </c>
      <c r="F18" s="20"/>
      <c r="G18" s="5">
        <v>70000</v>
      </c>
      <c r="H18" s="8"/>
      <c r="I18" s="317">
        <f t="shared" si="0"/>
        <v>70000</v>
      </c>
      <c r="J18" s="22"/>
      <c r="K18" s="15"/>
      <c r="L18" s="321"/>
      <c r="M18" s="452">
        <f t="shared" si="2"/>
        <v>70000</v>
      </c>
    </row>
    <row r="19" spans="1:16">
      <c r="A19" s="213">
        <v>12</v>
      </c>
      <c r="B19" s="98"/>
      <c r="C19" s="472"/>
      <c r="D19" s="4" t="s">
        <v>171</v>
      </c>
      <c r="E19" s="202" t="s">
        <v>458</v>
      </c>
      <c r="F19" s="20"/>
      <c r="G19" s="5">
        <v>40000</v>
      </c>
      <c r="H19" s="8"/>
      <c r="I19" s="317">
        <f t="shared" si="0"/>
        <v>40000</v>
      </c>
      <c r="J19" s="22"/>
      <c r="K19" s="15"/>
      <c r="L19" s="321"/>
      <c r="M19" s="452">
        <f t="shared" si="2"/>
        <v>40000</v>
      </c>
    </row>
    <row r="20" spans="1:16">
      <c r="A20" s="213">
        <v>13</v>
      </c>
      <c r="B20" s="98"/>
      <c r="C20" s="472"/>
      <c r="D20" s="4" t="s">
        <v>172</v>
      </c>
      <c r="E20" s="202" t="s">
        <v>11</v>
      </c>
      <c r="F20" s="20"/>
      <c r="G20" s="5">
        <v>0</v>
      </c>
      <c r="H20" s="8"/>
      <c r="I20" s="317">
        <f t="shared" si="0"/>
        <v>0</v>
      </c>
      <c r="J20" s="22">
        <v>15200</v>
      </c>
      <c r="K20" s="15"/>
      <c r="L20" s="321">
        <f>SUM(J20:K20)</f>
        <v>15200</v>
      </c>
      <c r="M20" s="452">
        <f t="shared" si="2"/>
        <v>15200</v>
      </c>
    </row>
    <row r="21" spans="1:16">
      <c r="A21" s="213">
        <v>14</v>
      </c>
      <c r="B21" s="98"/>
      <c r="C21" s="472"/>
      <c r="D21" s="4" t="s">
        <v>173</v>
      </c>
      <c r="E21" s="202" t="s">
        <v>456</v>
      </c>
      <c r="F21" s="20"/>
      <c r="G21" s="5"/>
      <c r="H21" s="8"/>
      <c r="I21" s="317"/>
      <c r="J21" s="22">
        <v>12900</v>
      </c>
      <c r="K21" s="15"/>
      <c r="L21" s="321">
        <f>SUM(J21:K21)</f>
        <v>12900</v>
      </c>
      <c r="M21" s="452">
        <f t="shared" si="2"/>
        <v>12900</v>
      </c>
    </row>
    <row r="22" spans="1:16">
      <c r="A22" s="213">
        <v>15</v>
      </c>
      <c r="B22" s="98"/>
      <c r="C22" s="472"/>
      <c r="D22" s="4" t="s">
        <v>186</v>
      </c>
      <c r="E22" s="279" t="s">
        <v>10</v>
      </c>
      <c r="F22" s="20"/>
      <c r="G22" s="5">
        <v>15000</v>
      </c>
      <c r="H22" s="8"/>
      <c r="I22" s="317">
        <f t="shared" ref="I22:I47" si="3">SUM(F22:H22)</f>
        <v>15000</v>
      </c>
      <c r="J22" s="20"/>
      <c r="K22" s="8"/>
      <c r="L22" s="321"/>
      <c r="M22" s="452">
        <f t="shared" si="2"/>
        <v>15000</v>
      </c>
    </row>
    <row r="23" spans="1:16">
      <c r="A23" s="213">
        <v>16</v>
      </c>
      <c r="B23" s="98"/>
      <c r="C23" s="472"/>
      <c r="D23" s="4" t="s">
        <v>187</v>
      </c>
      <c r="E23" s="279" t="s">
        <v>326</v>
      </c>
      <c r="F23" s="20"/>
      <c r="G23" s="5">
        <v>0</v>
      </c>
      <c r="H23" s="8"/>
      <c r="I23" s="317">
        <f t="shared" si="3"/>
        <v>0</v>
      </c>
      <c r="J23" s="20">
        <v>200000</v>
      </c>
      <c r="K23" s="8"/>
      <c r="L23" s="317">
        <f>SUM(J23:K23)</f>
        <v>200000</v>
      </c>
      <c r="M23" s="452">
        <f t="shared" si="2"/>
        <v>200000</v>
      </c>
    </row>
    <row r="24" spans="1:16">
      <c r="A24" s="95">
        <v>17</v>
      </c>
      <c r="B24" s="117">
        <v>3</v>
      </c>
      <c r="C24" s="475" t="s">
        <v>504</v>
      </c>
      <c r="D24" s="299" t="s">
        <v>244</v>
      </c>
      <c r="E24" s="331"/>
      <c r="F24" s="120">
        <f>SUM(F25:F29)</f>
        <v>0</v>
      </c>
      <c r="G24" s="121">
        <v>275000</v>
      </c>
      <c r="H24" s="121">
        <f>SUM(H25:H35)</f>
        <v>0</v>
      </c>
      <c r="I24" s="133">
        <f t="shared" si="3"/>
        <v>275000</v>
      </c>
      <c r="J24" s="120">
        <f>SUM(J25:J35)</f>
        <v>45000</v>
      </c>
      <c r="K24" s="121">
        <f>SUM(K25:K29)</f>
        <v>0</v>
      </c>
      <c r="L24" s="133">
        <f>SUM(J24:K24)</f>
        <v>45000</v>
      </c>
      <c r="M24" s="133">
        <f t="shared" si="1"/>
        <v>320000</v>
      </c>
    </row>
    <row r="25" spans="1:16" s="127" customFormat="1">
      <c r="A25" s="213">
        <v>18</v>
      </c>
      <c r="B25" s="291"/>
      <c r="C25" s="496"/>
      <c r="D25" s="137">
        <v>1</v>
      </c>
      <c r="E25" s="352" t="s">
        <v>13</v>
      </c>
      <c r="F25" s="211"/>
      <c r="G25" s="203">
        <v>40000</v>
      </c>
      <c r="H25" s="927"/>
      <c r="I25" s="348">
        <f t="shared" si="3"/>
        <v>40000</v>
      </c>
      <c r="J25" s="211"/>
      <c r="K25" s="189"/>
      <c r="L25" s="348"/>
      <c r="M25" s="452">
        <f t="shared" si="1"/>
        <v>40000</v>
      </c>
      <c r="P25" s="1010"/>
    </row>
    <row r="26" spans="1:16" s="127" customFormat="1">
      <c r="A26" s="213">
        <v>19</v>
      </c>
      <c r="B26" s="291"/>
      <c r="C26" s="496"/>
      <c r="D26" s="137">
        <v>2</v>
      </c>
      <c r="E26" s="352" t="s">
        <v>16</v>
      </c>
      <c r="F26" s="211"/>
      <c r="G26" s="203">
        <v>40000</v>
      </c>
      <c r="H26" s="927"/>
      <c r="I26" s="348">
        <f t="shared" si="3"/>
        <v>40000</v>
      </c>
      <c r="J26" s="211"/>
      <c r="K26" s="189"/>
      <c r="L26" s="348"/>
      <c r="M26" s="452">
        <f t="shared" si="1"/>
        <v>40000</v>
      </c>
      <c r="P26" s="1010"/>
    </row>
    <row r="27" spans="1:16">
      <c r="A27" s="213">
        <v>20</v>
      </c>
      <c r="B27" s="291"/>
      <c r="C27" s="496"/>
      <c r="D27" s="137">
        <v>3</v>
      </c>
      <c r="E27" s="202" t="s">
        <v>140</v>
      </c>
      <c r="F27" s="211"/>
      <c r="G27" s="203">
        <v>125000</v>
      </c>
      <c r="H27" s="200"/>
      <c r="I27" s="348">
        <f t="shared" si="3"/>
        <v>125000</v>
      </c>
      <c r="J27" s="211"/>
      <c r="K27" s="189"/>
      <c r="L27" s="348"/>
      <c r="M27" s="452">
        <f t="shared" si="1"/>
        <v>125000</v>
      </c>
    </row>
    <row r="28" spans="1:16">
      <c r="A28" s="213">
        <v>21</v>
      </c>
      <c r="B28" s="291"/>
      <c r="C28" s="496"/>
      <c r="D28" s="137">
        <v>4</v>
      </c>
      <c r="E28" s="202" t="s">
        <v>14</v>
      </c>
      <c r="F28" s="211"/>
      <c r="G28" s="203">
        <v>10000</v>
      </c>
      <c r="H28" s="200"/>
      <c r="I28" s="348">
        <f t="shared" si="3"/>
        <v>10000</v>
      </c>
      <c r="J28" s="211"/>
      <c r="K28" s="189"/>
      <c r="L28" s="348"/>
      <c r="M28" s="452">
        <f t="shared" si="1"/>
        <v>10000</v>
      </c>
    </row>
    <row r="29" spans="1:16">
      <c r="A29" s="95">
        <v>22</v>
      </c>
      <c r="B29" s="291"/>
      <c r="C29" s="496"/>
      <c r="D29" s="137">
        <v>5</v>
      </c>
      <c r="E29" s="202" t="s">
        <v>15</v>
      </c>
      <c r="F29" s="211"/>
      <c r="G29" s="203">
        <v>40000</v>
      </c>
      <c r="H29" s="200"/>
      <c r="I29" s="348">
        <f t="shared" si="3"/>
        <v>40000</v>
      </c>
      <c r="J29" s="687"/>
      <c r="K29" s="189"/>
      <c r="L29" s="348"/>
      <c r="M29" s="452">
        <f t="shared" si="1"/>
        <v>40000</v>
      </c>
      <c r="P29" s="1007">
        <v>45000</v>
      </c>
    </row>
    <row r="30" spans="1:16" s="339" customFormat="1">
      <c r="A30" s="213">
        <v>23</v>
      </c>
      <c r="B30" s="291"/>
      <c r="C30" s="472" t="s">
        <v>296</v>
      </c>
      <c r="D30" s="137">
        <v>6</v>
      </c>
      <c r="E30" s="202" t="s">
        <v>297</v>
      </c>
      <c r="F30" s="20"/>
      <c r="G30" s="8">
        <v>10000</v>
      </c>
      <c r="H30" s="295"/>
      <c r="I30" s="348">
        <f t="shared" si="3"/>
        <v>10000</v>
      </c>
      <c r="J30" s="20"/>
      <c r="K30" s="8"/>
      <c r="L30" s="348"/>
      <c r="M30" s="452">
        <f t="shared" si="1"/>
        <v>10000</v>
      </c>
      <c r="P30" s="1007"/>
    </row>
    <row r="31" spans="1:16">
      <c r="A31" s="213">
        <v>24</v>
      </c>
      <c r="B31" s="291"/>
      <c r="C31" s="496"/>
      <c r="D31" s="137">
        <v>7</v>
      </c>
      <c r="E31" s="202" t="s">
        <v>359</v>
      </c>
      <c r="F31" s="211"/>
      <c r="G31" s="203">
        <v>0</v>
      </c>
      <c r="H31" s="200"/>
      <c r="I31" s="348">
        <f t="shared" si="3"/>
        <v>0</v>
      </c>
      <c r="J31" s="244">
        <v>15000</v>
      </c>
      <c r="K31" s="189"/>
      <c r="L31" s="348">
        <f>SUM(J31:K31)</f>
        <v>15000</v>
      </c>
      <c r="M31" s="452">
        <f t="shared" si="1"/>
        <v>15000</v>
      </c>
    </row>
    <row r="32" spans="1:16" s="711" customFormat="1">
      <c r="A32" s="213">
        <v>25</v>
      </c>
      <c r="B32" s="291"/>
      <c r="C32" s="496"/>
      <c r="D32" s="137">
        <v>8</v>
      </c>
      <c r="E32" s="202" t="s">
        <v>365</v>
      </c>
      <c r="F32" s="211"/>
      <c r="G32" s="203">
        <v>0</v>
      </c>
      <c r="H32" s="928"/>
      <c r="I32" s="348">
        <f t="shared" si="3"/>
        <v>0</v>
      </c>
      <c r="J32" s="244">
        <v>10000</v>
      </c>
      <c r="K32" s="189"/>
      <c r="L32" s="348">
        <f>SUM(J32:K32)</f>
        <v>10000</v>
      </c>
      <c r="M32" s="452">
        <f t="shared" si="1"/>
        <v>10000</v>
      </c>
      <c r="N32" s="339"/>
      <c r="O32" s="339"/>
      <c r="P32" s="1007"/>
    </row>
    <row r="33" spans="1:16" s="711" customFormat="1">
      <c r="A33" s="213">
        <v>26</v>
      </c>
      <c r="B33" s="291"/>
      <c r="C33" s="496"/>
      <c r="D33" s="137">
        <v>9</v>
      </c>
      <c r="E33" s="202" t="s">
        <v>395</v>
      </c>
      <c r="F33" s="211"/>
      <c r="G33" s="203">
        <v>0</v>
      </c>
      <c r="H33" s="928"/>
      <c r="I33" s="348">
        <f t="shared" si="3"/>
        <v>0</v>
      </c>
      <c r="J33" s="244">
        <v>15000</v>
      </c>
      <c r="K33" s="189"/>
      <c r="L33" s="348">
        <f>SUM(J33:K33)</f>
        <v>15000</v>
      </c>
      <c r="M33" s="452">
        <f t="shared" si="1"/>
        <v>15000</v>
      </c>
      <c r="N33" s="339"/>
      <c r="O33" s="339"/>
      <c r="P33" s="1007"/>
    </row>
    <row r="34" spans="1:16" s="711" customFormat="1">
      <c r="A34" s="213">
        <v>27</v>
      </c>
      <c r="B34" s="291"/>
      <c r="C34" s="496"/>
      <c r="D34" s="137">
        <v>10</v>
      </c>
      <c r="E34" s="202" t="s">
        <v>410</v>
      </c>
      <c r="F34" s="211"/>
      <c r="G34" s="203">
        <v>0</v>
      </c>
      <c r="H34" s="928"/>
      <c r="I34" s="348">
        <f t="shared" si="3"/>
        <v>0</v>
      </c>
      <c r="J34" s="244">
        <v>5000</v>
      </c>
      <c r="K34" s="189"/>
      <c r="L34" s="348">
        <f>SUM(J34:K34)</f>
        <v>5000</v>
      </c>
      <c r="M34" s="452">
        <f t="shared" si="1"/>
        <v>5000</v>
      </c>
      <c r="N34" s="339"/>
      <c r="O34" s="339"/>
      <c r="P34" s="1007"/>
    </row>
    <row r="35" spans="1:16" s="711" customFormat="1">
      <c r="A35" s="213">
        <v>28</v>
      </c>
      <c r="B35" s="291"/>
      <c r="C35" s="496"/>
      <c r="D35" s="137">
        <v>11</v>
      </c>
      <c r="E35" s="202" t="s">
        <v>394</v>
      </c>
      <c r="F35" s="211"/>
      <c r="G35" s="203">
        <v>10000</v>
      </c>
      <c r="H35" s="928"/>
      <c r="I35" s="348">
        <f t="shared" si="3"/>
        <v>10000</v>
      </c>
      <c r="J35" s="687"/>
      <c r="K35" s="189"/>
      <c r="L35" s="348"/>
      <c r="M35" s="452">
        <f t="shared" si="1"/>
        <v>10000</v>
      </c>
      <c r="N35" s="339"/>
      <c r="O35" s="339"/>
      <c r="P35" s="1007"/>
    </row>
    <row r="36" spans="1:16">
      <c r="A36" s="213">
        <v>29</v>
      </c>
      <c r="B36" s="117">
        <v>4</v>
      </c>
      <c r="C36" s="497"/>
      <c r="D36" s="299" t="s">
        <v>18</v>
      </c>
      <c r="E36" s="332"/>
      <c r="F36" s="120">
        <f>SUM(F37:F38)</f>
        <v>0</v>
      </c>
      <c r="G36" s="121">
        <v>33000</v>
      </c>
      <c r="H36" s="121">
        <f>SUM(H37:H38)</f>
        <v>0</v>
      </c>
      <c r="I36" s="133">
        <f t="shared" si="3"/>
        <v>33000</v>
      </c>
      <c r="J36" s="120">
        <f>SUM(J37:J38)</f>
        <v>0</v>
      </c>
      <c r="K36" s="121">
        <f>SUM(K37:K38)</f>
        <v>0</v>
      </c>
      <c r="L36" s="133">
        <f t="shared" ref="L36:L46" si="4">SUM(J36:K36)</f>
        <v>0</v>
      </c>
      <c r="M36" s="133">
        <f t="shared" ref="M36:M47" si="5">I36+L36</f>
        <v>33000</v>
      </c>
    </row>
    <row r="37" spans="1:16">
      <c r="A37" s="213">
        <v>30</v>
      </c>
      <c r="B37" s="98"/>
      <c r="C37" s="472" t="s">
        <v>504</v>
      </c>
      <c r="D37" s="4" t="s">
        <v>92</v>
      </c>
      <c r="E37" s="279" t="s">
        <v>17</v>
      </c>
      <c r="F37" s="20"/>
      <c r="G37" s="417">
        <v>23000</v>
      </c>
      <c r="H37" s="8"/>
      <c r="I37" s="348">
        <f t="shared" si="3"/>
        <v>23000</v>
      </c>
      <c r="J37" s="20"/>
      <c r="K37" s="8"/>
      <c r="L37" s="348"/>
      <c r="M37" s="452">
        <f t="shared" si="5"/>
        <v>23000</v>
      </c>
      <c r="N37" t="s">
        <v>360</v>
      </c>
    </row>
    <row r="38" spans="1:16">
      <c r="A38" s="213">
        <v>31</v>
      </c>
      <c r="B38" s="98"/>
      <c r="C38" s="472" t="s">
        <v>504</v>
      </c>
      <c r="D38" s="4" t="s">
        <v>93</v>
      </c>
      <c r="E38" s="279" t="s">
        <v>279</v>
      </c>
      <c r="F38" s="20"/>
      <c r="G38" s="5">
        <v>10000</v>
      </c>
      <c r="H38" s="8"/>
      <c r="I38" s="348">
        <f t="shared" si="3"/>
        <v>10000</v>
      </c>
      <c r="J38" s="21"/>
      <c r="K38" s="102"/>
      <c r="L38" s="348"/>
      <c r="M38" s="452">
        <f t="shared" si="5"/>
        <v>10000</v>
      </c>
    </row>
    <row r="39" spans="1:16">
      <c r="A39" s="213">
        <v>32</v>
      </c>
      <c r="B39" s="117">
        <v>5</v>
      </c>
      <c r="C39" s="497"/>
      <c r="D39" s="299" t="s">
        <v>220</v>
      </c>
      <c r="E39" s="331"/>
      <c r="F39" s="120">
        <f>SUM(F40:F40)</f>
        <v>0</v>
      </c>
      <c r="G39" s="121">
        <v>10000</v>
      </c>
      <c r="H39" s="121">
        <f>SUM(H40:H40)</f>
        <v>0</v>
      </c>
      <c r="I39" s="133">
        <f t="shared" si="3"/>
        <v>10000</v>
      </c>
      <c r="J39" s="120">
        <f>SUM(J40:J40)</f>
        <v>0</v>
      </c>
      <c r="K39" s="121">
        <f>SUM(K40:K40)</f>
        <v>0</v>
      </c>
      <c r="L39" s="133">
        <f t="shared" si="4"/>
        <v>0</v>
      </c>
      <c r="M39" s="133">
        <f t="shared" si="5"/>
        <v>10000</v>
      </c>
    </row>
    <row r="40" spans="1:16">
      <c r="A40" s="213">
        <v>33</v>
      </c>
      <c r="B40" s="98"/>
      <c r="C40" s="472" t="s">
        <v>504</v>
      </c>
      <c r="D40" s="4" t="s">
        <v>92</v>
      </c>
      <c r="E40" s="279" t="s">
        <v>70</v>
      </c>
      <c r="F40" s="20"/>
      <c r="G40" s="5">
        <v>10000</v>
      </c>
      <c r="H40" s="8"/>
      <c r="I40" s="348">
        <f t="shared" si="3"/>
        <v>10000</v>
      </c>
      <c r="J40" s="20"/>
      <c r="K40" s="8"/>
      <c r="L40" s="317"/>
      <c r="M40" s="452">
        <f t="shared" si="5"/>
        <v>10000</v>
      </c>
    </row>
    <row r="41" spans="1:16">
      <c r="A41" s="213">
        <v>34</v>
      </c>
      <c r="B41" s="117">
        <v>6</v>
      </c>
      <c r="C41" s="498"/>
      <c r="D41" s="301" t="s">
        <v>71</v>
      </c>
      <c r="E41" s="331"/>
      <c r="F41" s="120">
        <f>F42+F44+F46</f>
        <v>0</v>
      </c>
      <c r="G41" s="121">
        <v>1425061</v>
      </c>
      <c r="H41" s="121">
        <f>H42+H44+H46</f>
        <v>0</v>
      </c>
      <c r="I41" s="133">
        <f t="shared" si="3"/>
        <v>1425061</v>
      </c>
      <c r="J41" s="120">
        <f>J42+J44+J46</f>
        <v>0</v>
      </c>
      <c r="K41" s="121">
        <f>K42+K44+K46</f>
        <v>0</v>
      </c>
      <c r="L41" s="133">
        <f t="shared" si="4"/>
        <v>0</v>
      </c>
      <c r="M41" s="133">
        <f t="shared" si="5"/>
        <v>1425061</v>
      </c>
    </row>
    <row r="42" spans="1:16">
      <c r="A42" s="213">
        <v>35</v>
      </c>
      <c r="B42" s="99"/>
      <c r="C42" s="477" t="s">
        <v>317</v>
      </c>
      <c r="D42" s="256" t="s">
        <v>84</v>
      </c>
      <c r="E42" s="377"/>
      <c r="F42" s="272">
        <v>0</v>
      </c>
      <c r="G42" s="258">
        <v>730000</v>
      </c>
      <c r="H42" s="258">
        <v>0</v>
      </c>
      <c r="I42" s="395">
        <f t="shared" si="3"/>
        <v>730000</v>
      </c>
      <c r="J42" s="269">
        <f>J43</f>
        <v>0</v>
      </c>
      <c r="K42" s="258">
        <f>K43</f>
        <v>0</v>
      </c>
      <c r="L42" s="395">
        <f t="shared" si="4"/>
        <v>0</v>
      </c>
      <c r="M42" s="286">
        <f t="shared" si="5"/>
        <v>730000</v>
      </c>
    </row>
    <row r="43" spans="1:16">
      <c r="A43" s="213">
        <v>36</v>
      </c>
      <c r="B43" s="98"/>
      <c r="C43" s="472"/>
      <c r="D43" s="4" t="s">
        <v>92</v>
      </c>
      <c r="E43" s="202" t="s">
        <v>82</v>
      </c>
      <c r="F43" s="20"/>
      <c r="G43" s="5">
        <v>730000</v>
      </c>
      <c r="H43" s="8"/>
      <c r="I43" s="317">
        <f t="shared" si="3"/>
        <v>730000</v>
      </c>
      <c r="J43" s="20"/>
      <c r="K43" s="8"/>
      <c r="L43" s="317"/>
      <c r="M43" s="452">
        <f t="shared" si="5"/>
        <v>730000</v>
      </c>
    </row>
    <row r="44" spans="1:16">
      <c r="A44" s="213">
        <v>37</v>
      </c>
      <c r="B44" s="98"/>
      <c r="C44" s="474" t="s">
        <v>300</v>
      </c>
      <c r="D44" s="114" t="s">
        <v>83</v>
      </c>
      <c r="E44" s="351"/>
      <c r="F44" s="103">
        <v>0</v>
      </c>
      <c r="G44" s="108">
        <v>156000</v>
      </c>
      <c r="H44" s="108">
        <v>0</v>
      </c>
      <c r="I44" s="347">
        <f t="shared" si="3"/>
        <v>156000</v>
      </c>
      <c r="J44" s="141">
        <f>SUM(J47:J47)</f>
        <v>0</v>
      </c>
      <c r="K44" s="108">
        <f>K45</f>
        <v>0</v>
      </c>
      <c r="L44" s="347">
        <f t="shared" si="4"/>
        <v>0</v>
      </c>
      <c r="M44" s="286">
        <f t="shared" si="5"/>
        <v>156000</v>
      </c>
    </row>
    <row r="45" spans="1:16">
      <c r="A45" s="213">
        <v>38</v>
      </c>
      <c r="B45" s="99"/>
      <c r="C45" s="473"/>
      <c r="D45" s="55" t="s">
        <v>93</v>
      </c>
      <c r="E45" s="809" t="s">
        <v>407</v>
      </c>
      <c r="F45" s="21"/>
      <c r="G45" s="6">
        <v>156000</v>
      </c>
      <c r="H45" s="11"/>
      <c r="I45" s="318">
        <f t="shared" si="3"/>
        <v>156000</v>
      </c>
      <c r="J45" s="145"/>
      <c r="K45" s="94"/>
      <c r="L45" s="320"/>
      <c r="M45" s="454">
        <f t="shared" si="5"/>
        <v>156000</v>
      </c>
    </row>
    <row r="46" spans="1:16">
      <c r="A46" s="213">
        <v>39</v>
      </c>
      <c r="B46" s="99"/>
      <c r="C46" s="477" t="s">
        <v>504</v>
      </c>
      <c r="D46" s="256" t="s">
        <v>67</v>
      </c>
      <c r="E46" s="377"/>
      <c r="F46" s="272">
        <v>0</v>
      </c>
      <c r="G46" s="258">
        <v>539061</v>
      </c>
      <c r="H46" s="258">
        <v>0</v>
      </c>
      <c r="I46" s="395">
        <f t="shared" si="3"/>
        <v>539061</v>
      </c>
      <c r="J46" s="141">
        <f>J47</f>
        <v>0</v>
      </c>
      <c r="K46" s="108">
        <f>K47</f>
        <v>0</v>
      </c>
      <c r="L46" s="347">
        <f t="shared" si="4"/>
        <v>0</v>
      </c>
      <c r="M46" s="286">
        <f t="shared" si="5"/>
        <v>539061</v>
      </c>
    </row>
    <row r="47" spans="1:16">
      <c r="A47" s="213">
        <v>40</v>
      </c>
      <c r="B47" s="98"/>
      <c r="C47" s="472"/>
      <c r="D47" s="4" t="s">
        <v>94</v>
      </c>
      <c r="E47" s="202" t="s">
        <v>333</v>
      </c>
      <c r="F47" s="20"/>
      <c r="G47" s="5">
        <v>539061</v>
      </c>
      <c r="H47" s="8"/>
      <c r="I47" s="317">
        <f t="shared" si="3"/>
        <v>539061</v>
      </c>
      <c r="J47" s="20"/>
      <c r="K47" s="8"/>
      <c r="L47" s="317"/>
      <c r="M47" s="459">
        <f t="shared" si="5"/>
        <v>539061</v>
      </c>
    </row>
  </sheetData>
  <mergeCells count="14">
    <mergeCell ref="I6:I7"/>
    <mergeCell ref="M3:M7"/>
    <mergeCell ref="B4:B7"/>
    <mergeCell ref="G6:G7"/>
    <mergeCell ref="H6:H7"/>
    <mergeCell ref="F6:F7"/>
    <mergeCell ref="A3:L3"/>
    <mergeCell ref="J4:L4"/>
    <mergeCell ref="F4:I4"/>
    <mergeCell ref="F5:I5"/>
    <mergeCell ref="L6:L7"/>
    <mergeCell ref="J6:J7"/>
    <mergeCell ref="K6:K7"/>
    <mergeCell ref="J5:L5"/>
  </mergeCells>
  <phoneticPr fontId="2" type="noConversion"/>
  <pageMargins left="0.6692913385826772" right="0.19685039370078741" top="0.78740157480314965" bottom="0.35433070866141736" header="0.15748031496062992" footer="3.937007874015748E-2"/>
  <pageSetup paperSize="9" scale="80" orientation="landscape" r:id="rId1"/>
  <headerFooter alignWithMargins="0">
    <oddFooter>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Normal="100" zoomScaleSheetLayoutView="100" workbookViewId="0">
      <selection activeCell="F31" sqref="F31"/>
    </sheetView>
  </sheetViews>
  <sheetFormatPr defaultRowHeight="12.75"/>
  <cols>
    <col min="1" max="1" width="3.85546875" style="26" customWidth="1"/>
    <col min="2" max="2" width="3.42578125" style="25" customWidth="1"/>
    <col min="3" max="3" width="7.28515625" customWidth="1"/>
    <col min="4" max="4" width="2.28515625" customWidth="1"/>
    <col min="5" max="5" width="37.28515625" customWidth="1"/>
    <col min="6" max="7" width="9.140625" bestFit="1" customWidth="1"/>
    <col min="8" max="8" width="7.7109375" hidden="1" customWidth="1"/>
    <col min="9" max="9" width="9.28515625" style="245" bestFit="1" customWidth="1"/>
    <col min="10" max="10" width="10.28515625" customWidth="1"/>
    <col min="11" max="11" width="9.5703125" customWidth="1"/>
    <col min="12" max="12" width="7.5703125" style="245" customWidth="1"/>
    <col min="13" max="13" width="10.85546875" style="246" customWidth="1"/>
    <col min="14" max="14" width="0" style="1006" hidden="1" customWidth="1"/>
  </cols>
  <sheetData>
    <row r="1" spans="1:14" ht="18.75">
      <c r="A1" s="191" t="s">
        <v>209</v>
      </c>
      <c r="M1" s="323"/>
    </row>
    <row r="2" spans="1:14" ht="13.5" thickBot="1">
      <c r="M2" s="947" t="s">
        <v>295</v>
      </c>
    </row>
    <row r="3" spans="1:14" ht="19.7" customHeight="1" thickBot="1">
      <c r="A3" s="1105" t="s">
        <v>451</v>
      </c>
      <c r="B3" s="1106"/>
      <c r="C3" s="1106"/>
      <c r="D3" s="1106"/>
      <c r="E3" s="1106"/>
      <c r="F3" s="1106"/>
      <c r="G3" s="1106"/>
      <c r="H3" s="1106"/>
      <c r="I3" s="1106"/>
      <c r="J3" s="1107"/>
      <c r="K3" s="1107"/>
      <c r="L3" s="1108"/>
      <c r="M3" s="1093" t="s">
        <v>520</v>
      </c>
    </row>
    <row r="4" spans="1:14" ht="18.75" customHeight="1">
      <c r="A4" s="948"/>
      <c r="B4" s="1111" t="s">
        <v>190</v>
      </c>
      <c r="C4" s="637"/>
      <c r="D4" s="949"/>
      <c r="E4" s="950"/>
      <c r="F4" s="1098" t="s">
        <v>99</v>
      </c>
      <c r="G4" s="1098"/>
      <c r="H4" s="1098"/>
      <c r="I4" s="1099"/>
      <c r="J4" s="1097" t="s">
        <v>98</v>
      </c>
      <c r="K4" s="1098"/>
      <c r="L4" s="1099"/>
      <c r="M4" s="1117"/>
    </row>
    <row r="5" spans="1:14" ht="20.65" customHeight="1" thickBot="1">
      <c r="A5" s="951"/>
      <c r="B5" s="1112"/>
      <c r="C5" s="952" t="s">
        <v>349</v>
      </c>
      <c r="D5" s="953"/>
      <c r="E5" s="954"/>
      <c r="F5" s="1109" t="s">
        <v>97</v>
      </c>
      <c r="G5" s="1110"/>
      <c r="H5" s="1110"/>
      <c r="I5" s="1104"/>
      <c r="J5" s="1102" t="s">
        <v>97</v>
      </c>
      <c r="K5" s="1103"/>
      <c r="L5" s="1104"/>
      <c r="M5" s="1117"/>
    </row>
    <row r="6" spans="1:14" ht="20.65" customHeight="1">
      <c r="A6" s="951"/>
      <c r="B6" s="1112"/>
      <c r="C6" s="952" t="s">
        <v>170</v>
      </c>
      <c r="D6" s="953"/>
      <c r="E6" s="642" t="s">
        <v>424</v>
      </c>
      <c r="F6" s="1100" t="s">
        <v>518</v>
      </c>
      <c r="G6" s="1100" t="s">
        <v>515</v>
      </c>
      <c r="H6" s="1095" t="s">
        <v>519</v>
      </c>
      <c r="I6" s="1124" t="s">
        <v>518</v>
      </c>
      <c r="J6" s="1135" t="s">
        <v>515</v>
      </c>
      <c r="K6" s="1095" t="s">
        <v>519</v>
      </c>
      <c r="L6" s="1160" t="s">
        <v>90</v>
      </c>
      <c r="M6" s="1117"/>
    </row>
    <row r="7" spans="1:14" ht="30" customHeight="1" thickBot="1">
      <c r="A7" s="956"/>
      <c r="B7" s="1126"/>
      <c r="C7" s="957"/>
      <c r="D7" s="958"/>
      <c r="E7" s="959"/>
      <c r="F7" s="1101"/>
      <c r="G7" s="1101"/>
      <c r="H7" s="1096"/>
      <c r="I7" s="1125"/>
      <c r="J7" s="1136"/>
      <c r="K7" s="1096"/>
      <c r="L7" s="1161"/>
      <c r="M7" s="1118"/>
    </row>
    <row r="8" spans="1:14" ht="15.75" thickBot="1">
      <c r="A8" s="374">
        <v>1</v>
      </c>
      <c r="B8" s="250" t="s">
        <v>210</v>
      </c>
      <c r="C8" s="251"/>
      <c r="D8" s="252"/>
      <c r="E8" s="252"/>
      <c r="F8" s="247">
        <v>9014200</v>
      </c>
      <c r="G8" s="254">
        <f>G9</f>
        <v>0</v>
      </c>
      <c r="H8" s="254">
        <f>H9</f>
        <v>0</v>
      </c>
      <c r="I8" s="249">
        <f>SUM(F8:H8)</f>
        <v>9014200</v>
      </c>
      <c r="J8" s="247">
        <v>120000</v>
      </c>
      <c r="K8" s="248">
        <f>K9</f>
        <v>0</v>
      </c>
      <c r="L8" s="249">
        <f>SUM(J8:K8)</f>
        <v>120000</v>
      </c>
      <c r="M8" s="255">
        <f>SUM(I8+L8)</f>
        <v>9134200</v>
      </c>
    </row>
    <row r="9" spans="1:14">
      <c r="A9" s="96">
        <v>2</v>
      </c>
      <c r="B9" s="123">
        <v>1</v>
      </c>
      <c r="C9" s="481" t="s">
        <v>504</v>
      </c>
      <c r="D9" s="376" t="s">
        <v>70</v>
      </c>
      <c r="E9" s="419"/>
      <c r="F9" s="125">
        <v>9014200</v>
      </c>
      <c r="G9" s="126">
        <f>SUM(G10:G23)</f>
        <v>0</v>
      </c>
      <c r="H9" s="193">
        <f>SUM(H10:H23)</f>
        <v>0</v>
      </c>
      <c r="I9" s="128">
        <f>SUM(F9:H9)</f>
        <v>9014200</v>
      </c>
      <c r="J9" s="125">
        <v>120000</v>
      </c>
      <c r="K9" s="193">
        <f>SUM(K10:K23)</f>
        <v>0</v>
      </c>
      <c r="L9" s="128">
        <f>SUM(J9:K9)</f>
        <v>120000</v>
      </c>
      <c r="M9" s="128">
        <f t="shared" ref="M9:M23" si="0">I9+L9</f>
        <v>9134200</v>
      </c>
    </row>
    <row r="10" spans="1:14">
      <c r="A10" s="96">
        <v>3</v>
      </c>
      <c r="B10" s="137"/>
      <c r="C10" s="469"/>
      <c r="D10" s="4" t="s">
        <v>92</v>
      </c>
      <c r="E10" s="279" t="s">
        <v>362</v>
      </c>
      <c r="F10" s="190">
        <v>4520000</v>
      </c>
      <c r="G10" s="5"/>
      <c r="H10" s="9"/>
      <c r="I10" s="317">
        <f t="shared" ref="I10:I21" si="1">SUM(F10:H10)</f>
        <v>4520000</v>
      </c>
      <c r="J10" s="171"/>
      <c r="K10" s="194"/>
      <c r="L10" s="334"/>
      <c r="M10" s="452">
        <f>I10+L10</f>
        <v>4520000</v>
      </c>
      <c r="N10" s="1007">
        <v>4773835</v>
      </c>
    </row>
    <row r="11" spans="1:14">
      <c r="A11" s="96">
        <v>4</v>
      </c>
      <c r="B11" s="137"/>
      <c r="C11" s="469"/>
      <c r="D11" s="779"/>
      <c r="E11" s="780" t="s">
        <v>375</v>
      </c>
      <c r="F11" s="552">
        <v>480000</v>
      </c>
      <c r="G11" s="781"/>
      <c r="H11" s="757"/>
      <c r="I11" s="782">
        <f>SUM(F11:H11)</f>
        <v>480000</v>
      </c>
      <c r="J11" s="783">
        <v>0</v>
      </c>
      <c r="K11" s="784"/>
      <c r="L11" s="785">
        <f>SUM(J11:K11)</f>
        <v>0</v>
      </c>
      <c r="M11" s="563">
        <f t="shared" si="0"/>
        <v>480000</v>
      </c>
      <c r="N11" s="1007"/>
    </row>
    <row r="12" spans="1:14">
      <c r="A12" s="96">
        <v>5</v>
      </c>
      <c r="B12" s="137"/>
      <c r="C12" s="469"/>
      <c r="D12" s="4" t="s">
        <v>93</v>
      </c>
      <c r="E12" s="279" t="s">
        <v>363</v>
      </c>
      <c r="F12" s="190">
        <v>1840000</v>
      </c>
      <c r="G12" s="5"/>
      <c r="H12" s="9"/>
      <c r="I12" s="317">
        <f t="shared" si="1"/>
        <v>1840000</v>
      </c>
      <c r="J12" s="171"/>
      <c r="K12" s="194"/>
      <c r="L12" s="334"/>
      <c r="M12" s="452">
        <f t="shared" si="0"/>
        <v>1840000</v>
      </c>
      <c r="N12" s="1007">
        <v>1811165</v>
      </c>
    </row>
    <row r="13" spans="1:14">
      <c r="A13" s="96">
        <v>6</v>
      </c>
      <c r="B13" s="137"/>
      <c r="C13" s="469"/>
      <c r="D13" s="779"/>
      <c r="E13" s="780" t="s">
        <v>375</v>
      </c>
      <c r="F13" s="552">
        <v>60000</v>
      </c>
      <c r="G13" s="781"/>
      <c r="H13" s="757"/>
      <c r="I13" s="782">
        <f>SUM(F13:H13)</f>
        <v>60000</v>
      </c>
      <c r="J13" s="783">
        <v>0</v>
      </c>
      <c r="K13" s="784"/>
      <c r="L13" s="785">
        <f>SUM(J13:K13)</f>
        <v>0</v>
      </c>
      <c r="M13" s="563">
        <f t="shared" si="0"/>
        <v>60000</v>
      </c>
      <c r="N13" s="1007"/>
    </row>
    <row r="14" spans="1:14">
      <c r="A14" s="96">
        <v>7</v>
      </c>
      <c r="B14" s="137"/>
      <c r="C14" s="469"/>
      <c r="D14" s="4" t="s">
        <v>94</v>
      </c>
      <c r="E14" s="279" t="s">
        <v>86</v>
      </c>
      <c r="F14" s="20">
        <v>777000</v>
      </c>
      <c r="G14" s="417"/>
      <c r="H14" s="9"/>
      <c r="I14" s="317">
        <f t="shared" si="1"/>
        <v>777000</v>
      </c>
      <c r="J14" s="171"/>
      <c r="K14" s="194"/>
      <c r="L14" s="334"/>
      <c r="M14" s="452">
        <f t="shared" si="0"/>
        <v>777000</v>
      </c>
    </row>
    <row r="15" spans="1:14">
      <c r="A15" s="96">
        <v>8</v>
      </c>
      <c r="B15" s="137"/>
      <c r="C15" s="469"/>
      <c r="D15" s="4" t="s">
        <v>95</v>
      </c>
      <c r="E15" s="279" t="s">
        <v>85</v>
      </c>
      <c r="F15" s="20">
        <v>100300</v>
      </c>
      <c r="G15" s="5"/>
      <c r="H15" s="9"/>
      <c r="I15" s="317">
        <f t="shared" si="1"/>
        <v>100300</v>
      </c>
      <c r="J15" s="171"/>
      <c r="K15" s="194"/>
      <c r="L15" s="334"/>
      <c r="M15" s="452">
        <f t="shared" si="0"/>
        <v>100300</v>
      </c>
    </row>
    <row r="16" spans="1:14" hidden="1">
      <c r="A16" s="96"/>
      <c r="B16" s="137"/>
      <c r="C16" s="469"/>
      <c r="D16" s="4"/>
      <c r="E16" s="279" t="s">
        <v>376</v>
      </c>
      <c r="F16" s="20">
        <v>0</v>
      </c>
      <c r="G16" s="5"/>
      <c r="H16" s="9"/>
      <c r="I16" s="317">
        <f t="shared" si="1"/>
        <v>0</v>
      </c>
      <c r="J16" s="171"/>
      <c r="K16" s="194"/>
      <c r="L16" s="334"/>
      <c r="M16" s="452">
        <f t="shared" si="0"/>
        <v>0</v>
      </c>
    </row>
    <row r="17" spans="1:13">
      <c r="A17" s="96">
        <v>9</v>
      </c>
      <c r="B17" s="137"/>
      <c r="C17" s="469"/>
      <c r="D17" s="4" t="s">
        <v>96</v>
      </c>
      <c r="E17" s="279" t="s">
        <v>49</v>
      </c>
      <c r="F17" s="20">
        <v>116800</v>
      </c>
      <c r="G17" s="5"/>
      <c r="H17" s="9"/>
      <c r="I17" s="317">
        <f t="shared" si="1"/>
        <v>116800</v>
      </c>
      <c r="J17" s="171"/>
      <c r="K17" s="194"/>
      <c r="L17" s="334"/>
      <c r="M17" s="452">
        <f t="shared" si="0"/>
        <v>116800</v>
      </c>
    </row>
    <row r="18" spans="1:13">
      <c r="A18" s="96">
        <v>10</v>
      </c>
      <c r="B18" s="137"/>
      <c r="C18" s="469"/>
      <c r="D18" s="4" t="s">
        <v>171</v>
      </c>
      <c r="E18" s="279" t="s">
        <v>87</v>
      </c>
      <c r="F18" s="20">
        <v>19100</v>
      </c>
      <c r="G18" s="5"/>
      <c r="H18" s="9"/>
      <c r="I18" s="317">
        <f t="shared" si="1"/>
        <v>19100</v>
      </c>
      <c r="J18" s="171"/>
      <c r="K18" s="194"/>
      <c r="L18" s="334"/>
      <c r="M18" s="452">
        <f t="shared" si="0"/>
        <v>19100</v>
      </c>
    </row>
    <row r="19" spans="1:13">
      <c r="A19" s="96">
        <v>11</v>
      </c>
      <c r="B19" s="98"/>
      <c r="C19" s="469"/>
      <c r="D19" s="4" t="s">
        <v>172</v>
      </c>
      <c r="E19" s="202" t="s">
        <v>332</v>
      </c>
      <c r="F19" s="20">
        <v>208000</v>
      </c>
      <c r="G19" s="5"/>
      <c r="H19" s="9"/>
      <c r="I19" s="317">
        <f t="shared" si="1"/>
        <v>208000</v>
      </c>
      <c r="J19" s="20"/>
      <c r="K19" s="9"/>
      <c r="L19" s="334"/>
      <c r="M19" s="452">
        <f t="shared" si="0"/>
        <v>208000</v>
      </c>
    </row>
    <row r="20" spans="1:13">
      <c r="A20" s="96">
        <v>12</v>
      </c>
      <c r="B20" s="98"/>
      <c r="C20" s="469"/>
      <c r="D20" s="4" t="s">
        <v>173</v>
      </c>
      <c r="E20" s="279" t="s">
        <v>68</v>
      </c>
      <c r="F20" s="20">
        <v>648000</v>
      </c>
      <c r="G20" s="5"/>
      <c r="H20" s="9"/>
      <c r="I20" s="317">
        <f t="shared" si="1"/>
        <v>648000</v>
      </c>
      <c r="J20" s="20"/>
      <c r="K20" s="9"/>
      <c r="L20" s="334"/>
      <c r="M20" s="452">
        <f t="shared" si="0"/>
        <v>648000</v>
      </c>
    </row>
    <row r="21" spans="1:13">
      <c r="A21" s="96">
        <v>13</v>
      </c>
      <c r="B21" s="98"/>
      <c r="C21" s="469"/>
      <c r="D21" s="4" t="s">
        <v>186</v>
      </c>
      <c r="E21" s="365" t="s">
        <v>51</v>
      </c>
      <c r="F21" s="20">
        <v>245000</v>
      </c>
      <c r="G21" s="5"/>
      <c r="H21" s="9"/>
      <c r="I21" s="317">
        <f t="shared" si="1"/>
        <v>245000</v>
      </c>
      <c r="J21" s="20"/>
      <c r="K21" s="9"/>
      <c r="L21" s="334"/>
      <c r="M21" s="452">
        <f t="shared" si="0"/>
        <v>245000</v>
      </c>
    </row>
    <row r="22" spans="1:13">
      <c r="A22" s="1002">
        <v>14</v>
      </c>
      <c r="B22" s="1003"/>
      <c r="C22" s="720"/>
      <c r="D22" s="540" t="s">
        <v>187</v>
      </c>
      <c r="E22" s="1004" t="s">
        <v>461</v>
      </c>
      <c r="F22" s="22"/>
      <c r="G22" s="7"/>
      <c r="H22" s="14"/>
      <c r="I22" s="321"/>
      <c r="J22" s="22">
        <v>79000</v>
      </c>
      <c r="K22" s="14"/>
      <c r="L22" s="1005">
        <f>SUM(J22:K22)</f>
        <v>79000</v>
      </c>
      <c r="M22" s="452">
        <f t="shared" si="0"/>
        <v>79000</v>
      </c>
    </row>
    <row r="23" spans="1:13" ht="13.5" thickBot="1">
      <c r="A23" s="97">
        <v>15</v>
      </c>
      <c r="B23" s="164"/>
      <c r="C23" s="471"/>
      <c r="D23" s="112" t="s">
        <v>188</v>
      </c>
      <c r="E23" s="353" t="s">
        <v>285</v>
      </c>
      <c r="F23" s="24"/>
      <c r="G23" s="18"/>
      <c r="H23" s="19"/>
      <c r="I23" s="333"/>
      <c r="J23" s="24">
        <v>41000</v>
      </c>
      <c r="K23" s="19"/>
      <c r="L23" s="343">
        <f>SUM(J23:K23)</f>
        <v>41000</v>
      </c>
      <c r="M23" s="458">
        <f t="shared" si="0"/>
        <v>41000</v>
      </c>
    </row>
    <row r="25" spans="1:13">
      <c r="G25" s="139"/>
    </row>
    <row r="27" spans="1:13">
      <c r="I27" s="344"/>
    </row>
    <row r="28" spans="1:13">
      <c r="E28" s="67"/>
    </row>
    <row r="29" spans="1:13">
      <c r="F29" s="67"/>
      <c r="H29" s="67"/>
    </row>
    <row r="30" spans="1:13">
      <c r="F30" s="67"/>
    </row>
  </sheetData>
  <mergeCells count="14">
    <mergeCell ref="M3:M7"/>
    <mergeCell ref="H6:H7"/>
    <mergeCell ref="A3:L3"/>
    <mergeCell ref="F4:I4"/>
    <mergeCell ref="F5:I5"/>
    <mergeCell ref="B4:B7"/>
    <mergeCell ref="L6:L7"/>
    <mergeCell ref="F6:F7"/>
    <mergeCell ref="J4:L4"/>
    <mergeCell ref="G6:G7"/>
    <mergeCell ref="J6:J7"/>
    <mergeCell ref="I6:I7"/>
    <mergeCell ref="J5:L5"/>
    <mergeCell ref="K6:K7"/>
  </mergeCells>
  <phoneticPr fontId="2" type="noConversion"/>
  <pageMargins left="0.6692913385826772" right="0.19685039370078741" top="0.78740157480314965" bottom="0.35433070866141736" header="0.15748031496062992" footer="3.937007874015748E-2"/>
  <pageSetup paperSize="9" scale="90" orientation="landscape" r:id="rId1"/>
  <headerFooter alignWithMargins="0">
    <oddFooter>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9"/>
  <sheetViews>
    <sheetView view="pageBreakPreview" zoomScaleNormal="100" zoomScaleSheetLayoutView="100" workbookViewId="0">
      <pane ySplit="5" topLeftCell="A6" activePane="bottomLeft" state="frozen"/>
      <selection activeCell="O25" sqref="O25"/>
      <selection pane="bottomLeft" activeCell="C24" sqref="C24"/>
    </sheetView>
  </sheetViews>
  <sheetFormatPr defaultRowHeight="12.75"/>
  <cols>
    <col min="1" max="1" width="3" customWidth="1"/>
    <col min="2" max="2" width="6" customWidth="1"/>
    <col min="3" max="3" width="62.28515625" customWidth="1"/>
    <col min="4" max="4" width="12.7109375" bestFit="1" customWidth="1"/>
    <col min="5" max="5" width="12.7109375" customWidth="1"/>
    <col min="6" max="6" width="12" customWidth="1"/>
    <col min="7" max="7" width="11.5703125" style="67" hidden="1" customWidth="1"/>
    <col min="8" max="8" width="11.140625" style="67" customWidth="1"/>
  </cols>
  <sheetData>
    <row r="1" spans="1:8" ht="13.5" thickBot="1">
      <c r="F1" s="509" t="s">
        <v>295</v>
      </c>
    </row>
    <row r="2" spans="1:8" ht="12.75" customHeight="1">
      <c r="A2" s="1162" t="s">
        <v>158</v>
      </c>
      <c r="B2" s="1163"/>
      <c r="C2" s="1164"/>
      <c r="D2" s="842"/>
      <c r="E2" s="1077"/>
      <c r="F2" s="172" t="s">
        <v>516</v>
      </c>
    </row>
    <row r="3" spans="1:8">
      <c r="A3" s="1165"/>
      <c r="B3" s="1166"/>
      <c r="C3" s="1166"/>
      <c r="D3" s="843" t="s">
        <v>516</v>
      </c>
      <c r="E3" s="1078" t="s">
        <v>515</v>
      </c>
      <c r="F3" s="173" t="s">
        <v>517</v>
      </c>
      <c r="G3" s="1013"/>
      <c r="H3" s="1013"/>
    </row>
    <row r="4" spans="1:8">
      <c r="A4" s="1165"/>
      <c r="B4" s="1166"/>
      <c r="C4" s="1166"/>
      <c r="D4" s="844" t="s">
        <v>452</v>
      </c>
      <c r="E4" s="1079"/>
      <c r="F4" s="174" t="s">
        <v>452</v>
      </c>
      <c r="G4" s="1013"/>
      <c r="H4" s="1013"/>
    </row>
    <row r="5" spans="1:8" ht="15.95" customHeight="1" thickBot="1">
      <c r="A5" s="1165"/>
      <c r="B5" s="1166"/>
      <c r="C5" s="1166"/>
      <c r="D5" s="849"/>
      <c r="E5" s="1080"/>
      <c r="F5" s="609"/>
    </row>
    <row r="6" spans="1:8">
      <c r="A6" s="712">
        <v>1</v>
      </c>
      <c r="B6" s="762"/>
      <c r="C6" s="907" t="s">
        <v>159</v>
      </c>
      <c r="D6" s="888">
        <f>BP!G74</f>
        <v>132997936</v>
      </c>
      <c r="E6" s="888">
        <f>BP!H74</f>
        <v>2310546</v>
      </c>
      <c r="F6" s="888">
        <f>BP!I74</f>
        <v>135308482</v>
      </c>
    </row>
    <row r="7" spans="1:8">
      <c r="A7" s="90">
        <f>A6+1</f>
        <v>2</v>
      </c>
      <c r="B7" s="763"/>
      <c r="C7" s="908" t="s">
        <v>160</v>
      </c>
      <c r="D7" s="889">
        <f>SUM(D9:D18)</f>
        <v>126078381</v>
      </c>
      <c r="E7" s="889">
        <f>SUM(E9:E18)</f>
        <v>2719229</v>
      </c>
      <c r="F7" s="889">
        <f>SUM(F9:F18)</f>
        <v>128797610</v>
      </c>
    </row>
    <row r="8" spans="1:8">
      <c r="A8" s="3">
        <f>A7+1</f>
        <v>3</v>
      </c>
      <c r="B8" s="92"/>
      <c r="C8" s="909" t="s">
        <v>169</v>
      </c>
      <c r="D8" s="891"/>
      <c r="E8" s="891"/>
      <c r="F8" s="890"/>
    </row>
    <row r="9" spans="1:8">
      <c r="A9" s="3">
        <f>A8+1</f>
        <v>4</v>
      </c>
      <c r="B9" s="92"/>
      <c r="C9" s="910" t="s">
        <v>191</v>
      </c>
      <c r="D9" s="891">
        <f>'1P'!G8</f>
        <v>5075334</v>
      </c>
      <c r="E9" s="891">
        <f>'1P'!H8</f>
        <v>60000</v>
      </c>
      <c r="F9" s="891">
        <f>'1P'!J8</f>
        <v>5135334</v>
      </c>
    </row>
    <row r="10" spans="1:8">
      <c r="A10" s="3">
        <f t="shared" ref="A10:A38" si="0">A9+1</f>
        <v>5</v>
      </c>
      <c r="B10" s="92"/>
      <c r="C10" s="911" t="s">
        <v>192</v>
      </c>
      <c r="D10" s="891">
        <f>'2P'!F8</f>
        <v>4525500</v>
      </c>
      <c r="E10" s="891">
        <f>'2P'!G8</f>
        <v>26220</v>
      </c>
      <c r="F10" s="891">
        <f>'2P'!H8</f>
        <v>4551720</v>
      </c>
    </row>
    <row r="11" spans="1:8">
      <c r="A11" s="3">
        <f t="shared" si="0"/>
        <v>6</v>
      </c>
      <c r="B11" s="92"/>
      <c r="C11" s="911" t="s">
        <v>193</v>
      </c>
      <c r="D11" s="891">
        <f>'3P'!G8</f>
        <v>18194205</v>
      </c>
      <c r="E11" s="891">
        <f>'3P'!H8</f>
        <v>83000</v>
      </c>
      <c r="F11" s="891">
        <f>'3P'!I8</f>
        <v>18277205</v>
      </c>
    </row>
    <row r="12" spans="1:8">
      <c r="A12" s="3">
        <f t="shared" si="0"/>
        <v>7</v>
      </c>
      <c r="B12" s="92"/>
      <c r="C12" s="911" t="s">
        <v>194</v>
      </c>
      <c r="D12" s="891">
        <f>'4P'!F8</f>
        <v>51704558</v>
      </c>
      <c r="E12" s="891">
        <f>'4P'!G8</f>
        <v>2050009</v>
      </c>
      <c r="F12" s="892">
        <f>'4P'!H8</f>
        <v>53754567</v>
      </c>
    </row>
    <row r="13" spans="1:8">
      <c r="A13" s="3">
        <f t="shared" si="0"/>
        <v>8</v>
      </c>
      <c r="B13" s="92"/>
      <c r="C13" s="911" t="s">
        <v>195</v>
      </c>
      <c r="D13" s="891">
        <f>'5P'!G8</f>
        <v>23660177</v>
      </c>
      <c r="E13" s="891">
        <f>'5P'!H8</f>
        <v>500000</v>
      </c>
      <c r="F13" s="891">
        <f>'5P'!I8</f>
        <v>24160177</v>
      </c>
    </row>
    <row r="14" spans="1:8">
      <c r="A14" s="3">
        <f t="shared" si="0"/>
        <v>9</v>
      </c>
      <c r="B14" s="92"/>
      <c r="C14" s="911" t="s">
        <v>196</v>
      </c>
      <c r="D14" s="891">
        <f>'6P'!F8</f>
        <v>8464420</v>
      </c>
      <c r="E14" s="891">
        <f>'6P'!G8</f>
        <v>0</v>
      </c>
      <c r="F14" s="891">
        <f>'6P'!H8</f>
        <v>8464420</v>
      </c>
    </row>
    <row r="15" spans="1:8">
      <c r="A15" s="3">
        <f t="shared" si="0"/>
        <v>10</v>
      </c>
      <c r="B15" s="92"/>
      <c r="C15" s="912" t="s">
        <v>197</v>
      </c>
      <c r="D15" s="891">
        <f>'7P'!G8</f>
        <v>448100</v>
      </c>
      <c r="E15" s="891">
        <f>'7P'!H8</f>
        <v>0</v>
      </c>
      <c r="F15" s="891">
        <f>'7P'!I8</f>
        <v>448100</v>
      </c>
    </row>
    <row r="16" spans="1:8">
      <c r="A16" s="3">
        <f t="shared" si="0"/>
        <v>11</v>
      </c>
      <c r="B16" s="92"/>
      <c r="C16" s="912" t="s">
        <v>198</v>
      </c>
      <c r="D16" s="891">
        <f>'8P'!G8</f>
        <v>1417266</v>
      </c>
      <c r="E16" s="891">
        <f>'8P'!H8</f>
        <v>0</v>
      </c>
      <c r="F16" s="891">
        <f>'8P'!I8</f>
        <v>1417266</v>
      </c>
    </row>
    <row r="17" spans="1:6">
      <c r="A17" s="3">
        <f t="shared" si="0"/>
        <v>12</v>
      </c>
      <c r="B17" s="92"/>
      <c r="C17" s="912" t="s">
        <v>199</v>
      </c>
      <c r="D17" s="891">
        <f>'9P'!G8</f>
        <v>3574621</v>
      </c>
      <c r="E17" s="891">
        <f>'9P'!H8</f>
        <v>0</v>
      </c>
      <c r="F17" s="891">
        <f>'9P'!I8</f>
        <v>3574621</v>
      </c>
    </row>
    <row r="18" spans="1:6">
      <c r="A18" s="3">
        <f t="shared" si="0"/>
        <v>13</v>
      </c>
      <c r="B18" s="92"/>
      <c r="C18" s="912" t="s">
        <v>200</v>
      </c>
      <c r="D18" s="891">
        <f>'10P'!F9</f>
        <v>9014200</v>
      </c>
      <c r="E18" s="891">
        <f>'10P'!G9</f>
        <v>0</v>
      </c>
      <c r="F18" s="891">
        <f>'10P'!I8</f>
        <v>9014200</v>
      </c>
    </row>
    <row r="19" spans="1:6">
      <c r="A19" s="90">
        <f t="shared" si="0"/>
        <v>14</v>
      </c>
      <c r="B19" s="763"/>
      <c r="C19" s="913" t="s">
        <v>353</v>
      </c>
      <c r="D19" s="893"/>
      <c r="E19" s="893"/>
      <c r="F19" s="893"/>
    </row>
    <row r="20" spans="1:6">
      <c r="A20" s="90">
        <f t="shared" si="0"/>
        <v>15</v>
      </c>
      <c r="B20" s="763"/>
      <c r="C20" s="914" t="s">
        <v>161</v>
      </c>
      <c r="D20" s="894">
        <f>D6-D7</f>
        <v>6919555</v>
      </c>
      <c r="E20" s="894">
        <f>E6-E7</f>
        <v>-408683</v>
      </c>
      <c r="F20" s="894">
        <f>F6-F7</f>
        <v>6510872</v>
      </c>
    </row>
    <row r="21" spans="1:6">
      <c r="A21" s="769">
        <f t="shared" si="0"/>
        <v>16</v>
      </c>
      <c r="B21" s="770"/>
      <c r="C21" s="915" t="s">
        <v>163</v>
      </c>
      <c r="D21" s="895">
        <f>KP!F24</f>
        <v>70971851</v>
      </c>
      <c r="E21" s="895">
        <f>KP!G24</f>
        <v>70000</v>
      </c>
      <c r="F21" s="895">
        <f>KP!H24</f>
        <v>71041851</v>
      </c>
    </row>
    <row r="22" spans="1:6">
      <c r="A22" s="769">
        <f t="shared" si="0"/>
        <v>17</v>
      </c>
      <c r="B22" s="770"/>
      <c r="C22" s="915" t="s">
        <v>164</v>
      </c>
      <c r="D22" s="895">
        <f>SUM(D24:D33)</f>
        <v>84507439</v>
      </c>
      <c r="E22" s="895">
        <f>SUM(E24:E33)</f>
        <v>-255000</v>
      </c>
      <c r="F22" s="895">
        <f>SUM(F24:F33)</f>
        <v>84252439</v>
      </c>
    </row>
    <row r="23" spans="1:6">
      <c r="A23" s="3">
        <f t="shared" si="0"/>
        <v>18</v>
      </c>
      <c r="B23" s="92"/>
      <c r="C23" s="909" t="s">
        <v>169</v>
      </c>
      <c r="D23" s="896"/>
      <c r="E23" s="896"/>
      <c r="F23" s="896"/>
    </row>
    <row r="24" spans="1:6">
      <c r="A24" s="3">
        <f t="shared" si="0"/>
        <v>19</v>
      </c>
      <c r="B24" s="92"/>
      <c r="C24" s="910" t="s">
        <v>191</v>
      </c>
      <c r="D24" s="891">
        <f>'1P'!K8</f>
        <v>840718</v>
      </c>
      <c r="E24" s="891">
        <f>'1P'!L8</f>
        <v>17000</v>
      </c>
      <c r="F24" s="897">
        <f>'1P'!M8</f>
        <v>857718</v>
      </c>
    </row>
    <row r="25" spans="1:6">
      <c r="A25" s="3">
        <f t="shared" si="0"/>
        <v>20</v>
      </c>
      <c r="B25" s="92"/>
      <c r="C25" s="911" t="s">
        <v>192</v>
      </c>
      <c r="D25" s="891">
        <f>'2P'!I8</f>
        <v>162000</v>
      </c>
      <c r="E25" s="891">
        <f>'2P'!J8</f>
        <v>0</v>
      </c>
      <c r="F25" s="898">
        <f>'2P'!K8</f>
        <v>162000</v>
      </c>
    </row>
    <row r="26" spans="1:6">
      <c r="A26" s="3">
        <f t="shared" si="0"/>
        <v>21</v>
      </c>
      <c r="B26" s="92"/>
      <c r="C26" s="911" t="s">
        <v>193</v>
      </c>
      <c r="D26" s="891">
        <f>'3P'!J8</f>
        <v>3310000</v>
      </c>
      <c r="E26" s="891">
        <f>'3P'!K8</f>
        <v>-32000</v>
      </c>
      <c r="F26" s="898">
        <f>'3P'!L8</f>
        <v>3278000</v>
      </c>
    </row>
    <row r="27" spans="1:6">
      <c r="A27" s="3">
        <f t="shared" si="0"/>
        <v>22</v>
      </c>
      <c r="B27" s="92"/>
      <c r="C27" s="911" t="s">
        <v>194</v>
      </c>
      <c r="D27" s="891">
        <f>'4P'!I8</f>
        <v>1570471</v>
      </c>
      <c r="E27" s="891">
        <f>'4P'!J8</f>
        <v>-240000</v>
      </c>
      <c r="F27" s="898">
        <f>'4P'!K8</f>
        <v>1330471</v>
      </c>
    </row>
    <row r="28" spans="1:6">
      <c r="A28" s="3">
        <f t="shared" si="0"/>
        <v>23</v>
      </c>
      <c r="B28" s="92"/>
      <c r="C28" s="911" t="s">
        <v>195</v>
      </c>
      <c r="D28" s="891">
        <f>'5P'!J8</f>
        <v>74457490</v>
      </c>
      <c r="E28" s="891">
        <f>'5P'!K8</f>
        <v>0</v>
      </c>
      <c r="F28" s="898">
        <f>'5P'!L8</f>
        <v>74457490</v>
      </c>
    </row>
    <row r="29" spans="1:6">
      <c r="A29" s="3">
        <f t="shared" si="0"/>
        <v>24</v>
      </c>
      <c r="B29" s="92"/>
      <c r="C29" s="911" t="s">
        <v>196</v>
      </c>
      <c r="D29" s="891">
        <f>'6P'!I8</f>
        <v>258000</v>
      </c>
      <c r="E29" s="891">
        <f>'6P'!J8</f>
        <v>0</v>
      </c>
      <c r="F29" s="898">
        <f>'6P'!K8</f>
        <v>258000</v>
      </c>
    </row>
    <row r="30" spans="1:6">
      <c r="A30" s="3">
        <f t="shared" si="0"/>
        <v>25</v>
      </c>
      <c r="B30" s="92"/>
      <c r="C30" s="912" t="s">
        <v>197</v>
      </c>
      <c r="D30" s="891">
        <f>'7P'!J8</f>
        <v>500000</v>
      </c>
      <c r="E30" s="891">
        <f>'7P'!K8</f>
        <v>0</v>
      </c>
      <c r="F30" s="898">
        <f>'7P'!L8</f>
        <v>500000</v>
      </c>
    </row>
    <row r="31" spans="1:6">
      <c r="A31" s="3">
        <f t="shared" si="0"/>
        <v>26</v>
      </c>
      <c r="B31" s="92"/>
      <c r="C31" s="912" t="s">
        <v>198</v>
      </c>
      <c r="D31" s="891">
        <f>'8P'!J8</f>
        <v>3015660</v>
      </c>
      <c r="E31" s="891">
        <f>'8P'!K8</f>
        <v>0</v>
      </c>
      <c r="F31" s="898">
        <f>'8P'!L8</f>
        <v>3015660</v>
      </c>
    </row>
    <row r="32" spans="1:6">
      <c r="A32" s="3">
        <f t="shared" si="0"/>
        <v>27</v>
      </c>
      <c r="B32" s="92"/>
      <c r="C32" s="912" t="s">
        <v>199</v>
      </c>
      <c r="D32" s="891">
        <f>'9P'!J8</f>
        <v>273100</v>
      </c>
      <c r="E32" s="891">
        <f>'9P'!K8</f>
        <v>0</v>
      </c>
      <c r="F32" s="898">
        <f>'9P'!L8</f>
        <v>273100</v>
      </c>
    </row>
    <row r="33" spans="1:8">
      <c r="A33" s="3">
        <f t="shared" si="0"/>
        <v>28</v>
      </c>
      <c r="B33" s="92"/>
      <c r="C33" s="912" t="s">
        <v>200</v>
      </c>
      <c r="D33" s="891">
        <f>'10P'!J8</f>
        <v>120000</v>
      </c>
      <c r="E33" s="891">
        <f>'10P'!K8</f>
        <v>0</v>
      </c>
      <c r="F33" s="898">
        <f>'10P'!L8</f>
        <v>120000</v>
      </c>
    </row>
    <row r="34" spans="1:8">
      <c r="A34" s="769">
        <f t="shared" si="0"/>
        <v>29</v>
      </c>
      <c r="B34" s="771"/>
      <c r="C34" s="916" t="s">
        <v>353</v>
      </c>
      <c r="D34" s="899"/>
      <c r="E34" s="899"/>
      <c r="F34" s="899"/>
    </row>
    <row r="35" spans="1:8">
      <c r="A35" s="769">
        <f t="shared" si="0"/>
        <v>30</v>
      </c>
      <c r="B35" s="772"/>
      <c r="C35" s="917" t="s">
        <v>165</v>
      </c>
      <c r="D35" s="895">
        <f>D21-D22</f>
        <v>-13535588</v>
      </c>
      <c r="E35" s="895">
        <f>E21-E22</f>
        <v>325000</v>
      </c>
      <c r="F35" s="895">
        <f>F21-F22</f>
        <v>-13210588</v>
      </c>
    </row>
    <row r="36" spans="1:8">
      <c r="A36" s="3">
        <f t="shared" si="0"/>
        <v>31</v>
      </c>
      <c r="B36" s="92"/>
      <c r="C36" s="918" t="s">
        <v>166</v>
      </c>
      <c r="D36" s="900">
        <f t="shared" ref="D36:E37" si="1">D6+D21</f>
        <v>203969787</v>
      </c>
      <c r="E36" s="900">
        <f t="shared" si="1"/>
        <v>2380546</v>
      </c>
      <c r="F36" s="900">
        <f>F6+F21</f>
        <v>206350333</v>
      </c>
    </row>
    <row r="37" spans="1:8">
      <c r="A37" s="3">
        <f t="shared" si="0"/>
        <v>32</v>
      </c>
      <c r="B37" s="764"/>
      <c r="C37" s="919" t="s">
        <v>91</v>
      </c>
      <c r="D37" s="900">
        <f t="shared" si="1"/>
        <v>210585820</v>
      </c>
      <c r="E37" s="900">
        <f t="shared" si="1"/>
        <v>2464229</v>
      </c>
      <c r="F37" s="900">
        <f>F7+F22</f>
        <v>213050049</v>
      </c>
    </row>
    <row r="38" spans="1:8" ht="15.75" thickBot="1">
      <c r="A38" s="3">
        <f t="shared" si="0"/>
        <v>33</v>
      </c>
      <c r="B38" s="768"/>
      <c r="C38" s="920" t="s">
        <v>353</v>
      </c>
      <c r="D38" s="901">
        <f>D36-D37</f>
        <v>-6616033</v>
      </c>
      <c r="E38" s="901">
        <f>E36-E37</f>
        <v>-83683</v>
      </c>
      <c r="F38" s="901">
        <f>F36-F37</f>
        <v>-6699716</v>
      </c>
    </row>
    <row r="39" spans="1:8" ht="20.65" customHeight="1" thickTop="1" thickBot="1">
      <c r="A39" s="187">
        <v>34</v>
      </c>
      <c r="B39" s="765"/>
      <c r="C39" s="921" t="s">
        <v>162</v>
      </c>
      <c r="D39" s="902"/>
      <c r="E39" s="902"/>
      <c r="F39" s="902"/>
      <c r="G39" s="1012"/>
      <c r="H39" s="1012"/>
    </row>
    <row r="40" spans="1:8" ht="13.5" thickTop="1">
      <c r="A40" s="91">
        <v>35</v>
      </c>
      <c r="B40" s="766"/>
      <c r="C40" s="922" t="s">
        <v>167</v>
      </c>
      <c r="D40" s="903">
        <f>SUM(D41:D48)</f>
        <v>18071080</v>
      </c>
      <c r="E40" s="903">
        <f>SUM(E41:E48)</f>
        <v>83683</v>
      </c>
      <c r="F40" s="903">
        <f>SUM(F41:F48)</f>
        <v>18154763</v>
      </c>
    </row>
    <row r="41" spans="1:8">
      <c r="A41" s="2">
        <v>36</v>
      </c>
      <c r="B41" s="806">
        <v>411</v>
      </c>
      <c r="C41" s="410" t="s">
        <v>409</v>
      </c>
      <c r="D41" s="892">
        <v>53000</v>
      </c>
      <c r="E41" s="892"/>
      <c r="F41" s="892">
        <f>SUM(D41:E41)</f>
        <v>53000</v>
      </c>
    </row>
    <row r="42" spans="1:8">
      <c r="A42" s="2">
        <v>37</v>
      </c>
      <c r="B42" s="806">
        <v>454</v>
      </c>
      <c r="C42" s="410" t="s">
        <v>288</v>
      </c>
      <c r="D42" s="892"/>
      <c r="E42" s="892"/>
      <c r="F42" s="892"/>
    </row>
    <row r="43" spans="1:8">
      <c r="A43" s="2">
        <v>38</v>
      </c>
      <c r="B43" s="806">
        <v>454</v>
      </c>
      <c r="C43" s="447" t="s">
        <v>287</v>
      </c>
      <c r="D43" s="904">
        <f>6660000-250000+500000</f>
        <v>6910000</v>
      </c>
      <c r="E43" s="904"/>
      <c r="F43" s="892">
        <f t="shared" ref="F43:F48" si="2">SUM(D43:E43)</f>
        <v>6910000</v>
      </c>
    </row>
    <row r="44" spans="1:8">
      <c r="A44" s="2">
        <f>A43+1</f>
        <v>39</v>
      </c>
      <c r="B44" s="806">
        <v>453</v>
      </c>
      <c r="C44" s="447" t="s">
        <v>497</v>
      </c>
      <c r="D44" s="904">
        <f>2065151+1550+835350+45000-835350+718079+19900+7000+6000</f>
        <v>2862680</v>
      </c>
      <c r="E44" s="904">
        <f>57463+26220</f>
        <v>83683</v>
      </c>
      <c r="F44" s="892">
        <f t="shared" si="2"/>
        <v>2946363</v>
      </c>
      <c r="G44" s="865" t="s">
        <v>501</v>
      </c>
    </row>
    <row r="45" spans="1:8">
      <c r="A45" s="2">
        <v>40</v>
      </c>
      <c r="B45" s="1066">
        <v>453.51400000000001</v>
      </c>
      <c r="C45" s="447" t="s">
        <v>512</v>
      </c>
      <c r="D45" s="963">
        <v>3455000</v>
      </c>
      <c r="E45" s="905"/>
      <c r="F45" s="892">
        <f t="shared" si="2"/>
        <v>3455000</v>
      </c>
    </row>
    <row r="46" spans="1:8">
      <c r="A46" s="2">
        <v>41</v>
      </c>
      <c r="B46" s="806">
        <v>514</v>
      </c>
      <c r="C46" s="447" t="s">
        <v>455</v>
      </c>
      <c r="D46" s="963">
        <v>4000000</v>
      </c>
      <c r="E46" s="905"/>
      <c r="F46" s="892">
        <f t="shared" si="2"/>
        <v>4000000</v>
      </c>
    </row>
    <row r="47" spans="1:8">
      <c r="A47" s="2">
        <v>42</v>
      </c>
      <c r="B47" s="806">
        <v>514</v>
      </c>
      <c r="C47" s="447" t="s">
        <v>511</v>
      </c>
      <c r="D47" s="963">
        <v>300000</v>
      </c>
      <c r="E47" s="905"/>
      <c r="F47" s="892">
        <f t="shared" si="2"/>
        <v>300000</v>
      </c>
    </row>
    <row r="48" spans="1:8">
      <c r="A48" s="2">
        <v>43</v>
      </c>
      <c r="B48" s="806">
        <v>514</v>
      </c>
      <c r="C48" s="447" t="s">
        <v>446</v>
      </c>
      <c r="D48" s="963">
        <v>490400</v>
      </c>
      <c r="E48" s="905"/>
      <c r="F48" s="892">
        <f t="shared" si="2"/>
        <v>490400</v>
      </c>
    </row>
    <row r="49" spans="1:6">
      <c r="A49" s="91">
        <v>44</v>
      </c>
      <c r="B49" s="766"/>
      <c r="C49" s="922" t="s">
        <v>168</v>
      </c>
      <c r="D49" s="903">
        <f>SUM(D52:D55)</f>
        <v>11455047</v>
      </c>
      <c r="E49" s="903">
        <f>SUM(E52:E55)</f>
        <v>0</v>
      </c>
      <c r="F49" s="903">
        <f>SUM(F52:F55)</f>
        <v>11455047</v>
      </c>
    </row>
    <row r="50" spans="1:6">
      <c r="A50" s="2">
        <v>45</v>
      </c>
      <c r="B50" s="767">
        <v>820</v>
      </c>
      <c r="C50" s="923" t="s">
        <v>403</v>
      </c>
      <c r="D50" s="906"/>
      <c r="E50" s="906"/>
      <c r="F50" s="906"/>
    </row>
    <row r="51" spans="1:6">
      <c r="A51" s="2">
        <v>46</v>
      </c>
      <c r="B51" s="43"/>
      <c r="C51" s="924" t="s">
        <v>247</v>
      </c>
      <c r="D51" s="906"/>
      <c r="E51" s="906"/>
      <c r="F51" s="906"/>
    </row>
    <row r="52" spans="1:6">
      <c r="A52" s="2">
        <v>47</v>
      </c>
      <c r="B52" s="43"/>
      <c r="C52" s="924" t="s">
        <v>404</v>
      </c>
      <c r="D52" s="930">
        <v>4814293</v>
      </c>
      <c r="E52" s="906"/>
      <c r="F52" s="892">
        <f>SUM(D52:E52)</f>
        <v>4814293</v>
      </c>
    </row>
    <row r="53" spans="1:6">
      <c r="A53" s="2">
        <v>48</v>
      </c>
      <c r="B53" s="43"/>
      <c r="C53" s="925" t="s">
        <v>405</v>
      </c>
      <c r="D53" s="906">
        <f>240245-9491</f>
        <v>230754</v>
      </c>
      <c r="E53" s="906"/>
      <c r="F53" s="892">
        <f>SUM(D53:E53)</f>
        <v>230754</v>
      </c>
    </row>
    <row r="54" spans="1:6">
      <c r="A54" s="2">
        <v>49</v>
      </c>
      <c r="B54" s="1015" t="s">
        <v>473</v>
      </c>
      <c r="C54" s="925" t="s">
        <v>474</v>
      </c>
      <c r="D54" s="906">
        <f>6660000-250000</f>
        <v>6410000</v>
      </c>
      <c r="E54" s="906"/>
      <c r="F54" s="892">
        <f t="shared" ref="F54" si="3">SUM(D54:E54)</f>
        <v>6410000</v>
      </c>
    </row>
    <row r="55" spans="1:6">
      <c r="A55" s="2">
        <v>50</v>
      </c>
      <c r="B55" s="1015" t="s">
        <v>475</v>
      </c>
      <c r="C55" s="925" t="s">
        <v>431</v>
      </c>
      <c r="D55" s="906"/>
      <c r="E55" s="906"/>
      <c r="F55" s="906"/>
    </row>
    <row r="56" spans="1:6" ht="18.75" customHeight="1" thickBot="1">
      <c r="A56" s="773">
        <v>51</v>
      </c>
      <c r="B56" s="774"/>
      <c r="C56" s="926" t="s">
        <v>88</v>
      </c>
      <c r="D56" s="860">
        <f>D36+D40-D37-D49</f>
        <v>0</v>
      </c>
      <c r="E56" s="860">
        <f>E36+E40-E37-E49</f>
        <v>0</v>
      </c>
      <c r="F56" s="860">
        <f>F36+F40-F37-F49</f>
        <v>0</v>
      </c>
    </row>
    <row r="57" spans="1:6" ht="16.5" customHeight="1">
      <c r="A57" s="85"/>
      <c r="B57" s="85"/>
      <c r="C57" s="86"/>
    </row>
    <row r="58" spans="1:6" ht="13.5" customHeight="1">
      <c r="A58" s="87"/>
      <c r="B58" s="87"/>
      <c r="C58" s="422" t="s">
        <v>255</v>
      </c>
    </row>
    <row r="59" spans="1:6" ht="14.25" customHeight="1">
      <c r="A59" s="87"/>
      <c r="B59" s="87"/>
      <c r="C59" s="421" t="s">
        <v>252</v>
      </c>
      <c r="D59" s="67">
        <f>D36+D40</f>
        <v>222040867</v>
      </c>
      <c r="E59" s="67">
        <f>E36+E40</f>
        <v>2464229</v>
      </c>
      <c r="F59" s="67">
        <f>F36+F40</f>
        <v>224505096</v>
      </c>
    </row>
    <row r="60" spans="1:6" ht="13.5" customHeight="1">
      <c r="A60" s="87"/>
      <c r="B60" s="87"/>
      <c r="C60" s="421" t="s">
        <v>253</v>
      </c>
      <c r="D60" s="67">
        <f>D37+D49</f>
        <v>222040867</v>
      </c>
      <c r="E60" s="67">
        <f>E37+E49</f>
        <v>2464229</v>
      </c>
      <c r="F60" s="67">
        <f>F37+F49</f>
        <v>224505096</v>
      </c>
    </row>
    <row r="61" spans="1:6" ht="12.75" customHeight="1">
      <c r="A61" s="87"/>
      <c r="B61" s="87"/>
      <c r="C61" s="421" t="s">
        <v>254</v>
      </c>
      <c r="D61" s="67">
        <f>D59-D60</f>
        <v>0</v>
      </c>
      <c r="E61" s="67">
        <f>E59-E60</f>
        <v>0</v>
      </c>
      <c r="F61" s="67">
        <f>F59-F60</f>
        <v>0</v>
      </c>
    </row>
    <row r="62" spans="1:6" ht="14.25" customHeight="1">
      <c r="A62" s="89"/>
      <c r="B62" s="89"/>
      <c r="C62" s="517"/>
      <c r="D62" s="518"/>
      <c r="E62" s="518"/>
      <c r="F62" s="518"/>
    </row>
    <row r="63" spans="1:6" ht="15">
      <c r="A63" s="87"/>
      <c r="B63" s="87"/>
      <c r="C63" s="88"/>
    </row>
    <row r="64" spans="1:6" ht="15">
      <c r="A64" s="87"/>
      <c r="B64" s="87"/>
      <c r="C64" s="88"/>
    </row>
    <row r="65" spans="1:3" ht="15">
      <c r="A65" s="87"/>
      <c r="B65" s="87"/>
      <c r="C65" s="88"/>
    </row>
    <row r="66" spans="1:3" ht="15">
      <c r="A66" s="87"/>
      <c r="B66" s="87"/>
      <c r="C66" s="88"/>
    </row>
    <row r="67" spans="1:3" ht="15">
      <c r="A67" s="87"/>
      <c r="B67" s="87"/>
      <c r="C67" s="88"/>
    </row>
    <row r="68" spans="1:3" ht="15">
      <c r="A68" s="87"/>
      <c r="B68" s="87"/>
      <c r="C68" s="88"/>
    </row>
    <row r="69" spans="1:3" ht="15">
      <c r="A69" s="87"/>
      <c r="B69" s="87"/>
      <c r="C69" s="88"/>
    </row>
    <row r="70" spans="1:3" ht="15">
      <c r="A70" s="87"/>
      <c r="B70" s="87"/>
      <c r="C70" s="88"/>
    </row>
    <row r="71" spans="1:3" ht="15">
      <c r="A71" s="87"/>
      <c r="B71" s="87"/>
      <c r="C71" s="88"/>
    </row>
    <row r="72" spans="1:3" ht="15">
      <c r="A72" s="87"/>
      <c r="B72" s="87"/>
      <c r="C72" s="88"/>
    </row>
    <row r="73" spans="1:3" ht="15">
      <c r="A73" s="87"/>
      <c r="B73" s="87"/>
      <c r="C73" s="88"/>
    </row>
    <row r="74" spans="1:3" ht="15">
      <c r="A74" s="87"/>
      <c r="B74" s="87"/>
      <c r="C74" s="88"/>
    </row>
    <row r="75" spans="1:3" ht="15">
      <c r="A75" s="87"/>
      <c r="B75" s="87"/>
      <c r="C75" s="88"/>
    </row>
    <row r="76" spans="1:3" ht="15">
      <c r="A76" s="87"/>
      <c r="B76" s="87"/>
      <c r="C76" s="88"/>
    </row>
    <row r="77" spans="1:3" ht="15">
      <c r="A77" s="87"/>
      <c r="B77" s="87"/>
      <c r="C77" s="88"/>
    </row>
    <row r="78" spans="1:3" ht="15">
      <c r="A78" s="87"/>
      <c r="B78" s="87"/>
      <c r="C78" s="88"/>
    </row>
    <row r="79" spans="1:3" ht="15">
      <c r="A79" s="87"/>
      <c r="B79" s="87"/>
      <c r="C79" s="88"/>
    </row>
    <row r="80" spans="1:3" ht="15">
      <c r="A80" s="87"/>
      <c r="B80" s="87"/>
      <c r="C80" s="88"/>
    </row>
    <row r="81" spans="1:3" ht="15">
      <c r="A81" s="87"/>
      <c r="B81" s="87"/>
      <c r="C81" s="88"/>
    </row>
    <row r="82" spans="1:3" ht="15">
      <c r="A82" s="87"/>
      <c r="B82" s="87"/>
      <c r="C82" s="88"/>
    </row>
    <row r="83" spans="1:3" ht="15">
      <c r="A83" s="87"/>
      <c r="B83" s="87"/>
      <c r="C83" s="88"/>
    </row>
    <row r="84" spans="1:3" ht="15">
      <c r="A84" s="87"/>
      <c r="B84" s="87"/>
      <c r="C84" s="88"/>
    </row>
    <row r="85" spans="1:3" ht="15">
      <c r="A85" s="87"/>
      <c r="B85" s="87"/>
      <c r="C85" s="88"/>
    </row>
    <row r="86" spans="1:3" ht="15">
      <c r="A86" s="87"/>
      <c r="B86" s="87"/>
      <c r="C86" s="88"/>
    </row>
    <row r="87" spans="1:3" ht="15">
      <c r="A87" s="87"/>
      <c r="B87" s="87"/>
      <c r="C87" s="88"/>
    </row>
    <row r="88" spans="1:3" ht="15">
      <c r="A88" s="87"/>
      <c r="B88" s="87"/>
      <c r="C88" s="88"/>
    </row>
    <row r="89" spans="1:3" ht="15">
      <c r="A89" s="87"/>
      <c r="B89" s="87"/>
      <c r="C89" s="88"/>
    </row>
    <row r="90" spans="1:3" ht="15">
      <c r="A90" s="87"/>
      <c r="B90" s="87"/>
      <c r="C90" s="88"/>
    </row>
    <row r="91" spans="1:3" ht="15">
      <c r="A91" s="87"/>
      <c r="B91" s="87"/>
      <c r="C91" s="88"/>
    </row>
    <row r="92" spans="1:3" ht="15">
      <c r="A92" s="87"/>
      <c r="B92" s="87"/>
      <c r="C92" s="88"/>
    </row>
    <row r="93" spans="1:3" ht="15">
      <c r="A93" s="87"/>
      <c r="B93" s="87"/>
      <c r="C93" s="88"/>
    </row>
    <row r="94" spans="1:3" ht="15">
      <c r="A94" s="87"/>
      <c r="B94" s="87"/>
      <c r="C94" s="88"/>
    </row>
    <row r="95" spans="1:3" ht="15">
      <c r="A95" s="87"/>
      <c r="B95" s="87"/>
      <c r="C95" s="88"/>
    </row>
    <row r="96" spans="1:3" ht="15">
      <c r="A96" s="87"/>
      <c r="B96" s="87"/>
      <c r="C96" s="88"/>
    </row>
    <row r="97" spans="1:3" ht="15">
      <c r="A97" s="87"/>
      <c r="B97" s="87"/>
      <c r="C97" s="88"/>
    </row>
    <row r="98" spans="1:3" ht="15">
      <c r="A98" s="87"/>
      <c r="B98" s="87"/>
      <c r="C98" s="88"/>
    </row>
    <row r="99" spans="1:3" ht="15">
      <c r="A99" s="87"/>
      <c r="B99" s="87"/>
      <c r="C99" s="88"/>
    </row>
    <row r="100" spans="1:3" ht="15">
      <c r="A100" s="87"/>
      <c r="B100" s="87"/>
      <c r="C100" s="88"/>
    </row>
    <row r="101" spans="1:3" ht="15">
      <c r="A101" s="87"/>
      <c r="B101" s="87"/>
      <c r="C101" s="88"/>
    </row>
    <row r="102" spans="1:3" ht="15">
      <c r="A102" s="87"/>
      <c r="B102" s="87"/>
      <c r="C102" s="88"/>
    </row>
    <row r="103" spans="1:3" ht="15">
      <c r="A103" s="87"/>
      <c r="B103" s="87"/>
      <c r="C103" s="88"/>
    </row>
    <row r="104" spans="1:3" ht="15">
      <c r="A104" s="87"/>
      <c r="B104" s="87"/>
      <c r="C104" s="88"/>
    </row>
    <row r="105" spans="1:3" ht="15">
      <c r="A105" s="87"/>
      <c r="B105" s="87"/>
      <c r="C105" s="88"/>
    </row>
    <row r="106" spans="1:3" ht="15">
      <c r="A106" s="87"/>
      <c r="B106" s="87"/>
      <c r="C106" s="88"/>
    </row>
    <row r="107" spans="1:3" ht="15">
      <c r="A107" s="87"/>
      <c r="B107" s="87"/>
      <c r="C107" s="88"/>
    </row>
    <row r="108" spans="1:3" ht="15">
      <c r="A108" s="87"/>
      <c r="B108" s="87"/>
      <c r="C108" s="88"/>
    </row>
    <row r="109" spans="1:3" ht="15">
      <c r="A109" s="87"/>
      <c r="B109" s="87"/>
      <c r="C109" s="88"/>
    </row>
  </sheetData>
  <mergeCells count="1">
    <mergeCell ref="A2:C5"/>
  </mergeCells>
  <phoneticPr fontId="2" type="noConversion"/>
  <pageMargins left="0.6692913385826772" right="0.19685039370078741" top="0.78740157480314965" bottom="0.35433070866141736" header="0.15748031496062992" footer="3.937007874015748E-2"/>
  <pageSetup paperSize="9" scale="88" orientation="portrait" r:id="rId1"/>
  <headerFooter alignWithMargins="0"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66"/>
  <sheetViews>
    <sheetView view="pageBreakPreview" zoomScale="110" zoomScaleNormal="100" zoomScaleSheetLayoutView="110" zoomScalePageLayoutView="80" workbookViewId="0">
      <selection activeCell="O25" sqref="O25"/>
    </sheetView>
  </sheetViews>
  <sheetFormatPr defaultRowHeight="12.75"/>
  <cols>
    <col min="1" max="1" width="3" style="65" customWidth="1"/>
    <col min="2" max="2" width="5.28515625" style="66" customWidth="1"/>
    <col min="3" max="3" width="4.5703125" style="66" customWidth="1"/>
    <col min="4" max="4" width="4.140625" style="66" customWidth="1"/>
    <col min="5" max="5" width="35.5703125" style="65" customWidth="1"/>
    <col min="6" max="6" width="13.7109375" style="65" bestFit="1" customWidth="1"/>
    <col min="7" max="7" width="13.7109375" style="65" customWidth="1"/>
    <col min="8" max="8" width="12.85546875" customWidth="1"/>
    <col min="9" max="9" width="0" style="67" hidden="1" customWidth="1"/>
  </cols>
  <sheetData>
    <row r="2" spans="1:9" ht="13.5" thickBot="1">
      <c r="H2" s="509" t="s">
        <v>295</v>
      </c>
    </row>
    <row r="3" spans="1:9">
      <c r="A3" s="1086" t="s">
        <v>293</v>
      </c>
      <c r="B3" s="1090"/>
      <c r="C3" s="1090"/>
      <c r="D3" s="1090"/>
      <c r="E3" s="1090"/>
      <c r="F3" s="842"/>
      <c r="G3" s="1077"/>
      <c r="H3" s="172" t="s">
        <v>516</v>
      </c>
    </row>
    <row r="4" spans="1:9">
      <c r="A4" s="1091"/>
      <c r="B4" s="1092"/>
      <c r="C4" s="1092"/>
      <c r="D4" s="1092"/>
      <c r="E4" s="1092"/>
      <c r="F4" s="843" t="s">
        <v>516</v>
      </c>
      <c r="G4" s="1078" t="s">
        <v>515</v>
      </c>
      <c r="H4" s="173" t="s">
        <v>517</v>
      </c>
    </row>
    <row r="5" spans="1:9">
      <c r="A5" s="165"/>
      <c r="B5" s="166" t="s">
        <v>100</v>
      </c>
      <c r="C5" s="166" t="s">
        <v>101</v>
      </c>
      <c r="D5" s="166" t="s">
        <v>102</v>
      </c>
      <c r="E5" s="821"/>
      <c r="F5" s="844" t="s">
        <v>452</v>
      </c>
      <c r="G5" s="1079"/>
      <c r="H5" s="174" t="s">
        <v>452</v>
      </c>
    </row>
    <row r="6" spans="1:9" ht="13.5" thickBot="1">
      <c r="A6" s="167"/>
      <c r="B6" s="168"/>
      <c r="C6" s="169"/>
      <c r="D6" s="168" t="s">
        <v>103</v>
      </c>
      <c r="E6" s="831"/>
      <c r="F6" s="849"/>
      <c r="G6" s="1080"/>
      <c r="H6" s="609"/>
    </row>
    <row r="7" spans="1:9" ht="13.5" thickTop="1">
      <c r="A7" s="2">
        <v>1</v>
      </c>
      <c r="B7" s="158" t="s">
        <v>120</v>
      </c>
      <c r="C7" s="153"/>
      <c r="D7" s="154"/>
      <c r="E7" s="822" t="s">
        <v>121</v>
      </c>
      <c r="F7" s="833">
        <v>2801000</v>
      </c>
      <c r="G7" s="833">
        <f>G9</f>
        <v>0</v>
      </c>
      <c r="H7" s="833">
        <f>H9</f>
        <v>2801000</v>
      </c>
    </row>
    <row r="8" spans="1:9">
      <c r="A8" s="71">
        <f>A7+1</f>
        <v>2</v>
      </c>
      <c r="B8" s="57"/>
      <c r="C8" s="32"/>
      <c r="D8" s="42"/>
      <c r="E8" s="823"/>
      <c r="F8" s="834"/>
      <c r="G8" s="179"/>
      <c r="H8" s="179"/>
    </row>
    <row r="9" spans="1:9">
      <c r="A9" s="71">
        <f t="shared" ref="A9:A24" si="0">A8+1</f>
        <v>3</v>
      </c>
      <c r="B9" s="32" t="s">
        <v>147</v>
      </c>
      <c r="C9" s="32"/>
      <c r="D9" s="42"/>
      <c r="E9" s="823" t="s">
        <v>146</v>
      </c>
      <c r="F9" s="1046">
        <v>2801000</v>
      </c>
      <c r="G9" s="1046">
        <f>G10+G15</f>
        <v>0</v>
      </c>
      <c r="H9" s="1046">
        <f>H10+H15</f>
        <v>2801000</v>
      </c>
      <c r="I9" s="1046">
        <f>I10+I15</f>
        <v>1401000</v>
      </c>
    </row>
    <row r="10" spans="1:9">
      <c r="A10" s="71">
        <f t="shared" si="0"/>
        <v>4</v>
      </c>
      <c r="B10" s="35"/>
      <c r="C10" s="35" t="s">
        <v>148</v>
      </c>
      <c r="D10" s="44"/>
      <c r="E10" s="824" t="s">
        <v>149</v>
      </c>
      <c r="F10" s="836">
        <v>1201000</v>
      </c>
      <c r="G10" s="177">
        <f>SUM(G11:G13)</f>
        <v>0</v>
      </c>
      <c r="H10" s="177">
        <f>SUM(H11:H13)</f>
        <v>1201000</v>
      </c>
      <c r="I10" s="177">
        <f>SUM(I11:I13)</f>
        <v>601000</v>
      </c>
    </row>
    <row r="11" spans="1:9" ht="12.75" customHeight="1">
      <c r="A11" s="71">
        <f t="shared" si="0"/>
        <v>5</v>
      </c>
      <c r="B11" s="35"/>
      <c r="C11" s="142"/>
      <c r="D11" s="31"/>
      <c r="E11" s="825" t="s">
        <v>150</v>
      </c>
      <c r="F11" s="836">
        <v>600000</v>
      </c>
      <c r="G11" s="177"/>
      <c r="H11" s="177">
        <f>100000+300000+100000+50000+50000</f>
        <v>600000</v>
      </c>
      <c r="I11" s="67">
        <v>100000</v>
      </c>
    </row>
    <row r="12" spans="1:9">
      <c r="A12" s="71">
        <f t="shared" si="0"/>
        <v>6</v>
      </c>
      <c r="B12" s="32"/>
      <c r="C12" s="35"/>
      <c r="D12" s="43"/>
      <c r="E12" s="826" t="s">
        <v>246</v>
      </c>
      <c r="F12" s="836">
        <v>600000</v>
      </c>
      <c r="G12" s="177"/>
      <c r="H12" s="177">
        <f>500000+100000</f>
        <v>600000</v>
      </c>
      <c r="I12" s="67">
        <v>500000</v>
      </c>
    </row>
    <row r="13" spans="1:9">
      <c r="A13" s="71">
        <f t="shared" si="0"/>
        <v>7</v>
      </c>
      <c r="B13" s="32"/>
      <c r="C13" s="35"/>
      <c r="D13" s="43"/>
      <c r="E13" s="826" t="s">
        <v>245</v>
      </c>
      <c r="F13" s="836">
        <v>1000</v>
      </c>
      <c r="G13" s="177"/>
      <c r="H13" s="177">
        <v>1000</v>
      </c>
      <c r="I13" s="67">
        <v>1000</v>
      </c>
    </row>
    <row r="14" spans="1:9">
      <c r="A14" s="71">
        <f t="shared" si="0"/>
        <v>8</v>
      </c>
      <c r="B14" s="32"/>
      <c r="C14" s="35"/>
      <c r="D14" s="43"/>
      <c r="E14" s="826"/>
      <c r="F14" s="837"/>
      <c r="G14" s="178"/>
      <c r="H14" s="178"/>
    </row>
    <row r="15" spans="1:9" ht="12.75" customHeight="1">
      <c r="A15" s="71">
        <f t="shared" si="0"/>
        <v>9</v>
      </c>
      <c r="B15" s="32"/>
      <c r="C15" s="35" t="s">
        <v>151</v>
      </c>
      <c r="D15" s="43"/>
      <c r="E15" s="826" t="s">
        <v>390</v>
      </c>
      <c r="F15" s="836">
        <v>1600000</v>
      </c>
      <c r="G15" s="177"/>
      <c r="H15" s="177">
        <f>800000+700000+100000</f>
        <v>1600000</v>
      </c>
      <c r="I15" s="67">
        <v>800000</v>
      </c>
    </row>
    <row r="16" spans="1:9">
      <c r="A16" s="71">
        <f t="shared" si="0"/>
        <v>10</v>
      </c>
      <c r="B16" s="35"/>
      <c r="C16" s="44"/>
      <c r="D16" s="43"/>
      <c r="E16" s="826"/>
      <c r="F16" s="836"/>
      <c r="G16" s="177"/>
      <c r="H16" s="177"/>
    </row>
    <row r="17" spans="1:8">
      <c r="A17" s="71">
        <f t="shared" si="0"/>
        <v>11</v>
      </c>
      <c r="B17" s="159" t="s">
        <v>141</v>
      </c>
      <c r="C17" s="160"/>
      <c r="D17" s="160"/>
      <c r="E17" s="827" t="s">
        <v>152</v>
      </c>
      <c r="F17" s="175">
        <v>68170851</v>
      </c>
      <c r="G17" s="175">
        <f>G19</f>
        <v>70000</v>
      </c>
      <c r="H17" s="175">
        <f>H19</f>
        <v>68240851</v>
      </c>
    </row>
    <row r="18" spans="1:8">
      <c r="A18" s="71">
        <f t="shared" si="0"/>
        <v>12</v>
      </c>
      <c r="B18" s="72"/>
      <c r="C18" s="61"/>
      <c r="D18" s="61"/>
      <c r="E18" s="828"/>
      <c r="F18" s="838"/>
      <c r="G18" s="176"/>
      <c r="H18" s="176"/>
    </row>
    <row r="19" spans="1:8">
      <c r="A19" s="71">
        <f t="shared" si="0"/>
        <v>13</v>
      </c>
      <c r="B19" s="72" t="s">
        <v>153</v>
      </c>
      <c r="C19" s="61"/>
      <c r="D19" s="61"/>
      <c r="E19" s="828" t="s">
        <v>154</v>
      </c>
      <c r="F19" s="186">
        <v>68170851</v>
      </c>
      <c r="G19" s="186">
        <f>SUM(G20:G23)</f>
        <v>70000</v>
      </c>
      <c r="H19" s="186">
        <f>SUM(H20:H23)</f>
        <v>68240851</v>
      </c>
    </row>
    <row r="20" spans="1:8">
      <c r="A20" s="71">
        <f t="shared" si="0"/>
        <v>14</v>
      </c>
      <c r="B20" s="72"/>
      <c r="C20" s="12"/>
      <c r="D20" s="12"/>
      <c r="E20" s="829" t="s">
        <v>416</v>
      </c>
      <c r="F20" s="318">
        <v>68162231</v>
      </c>
      <c r="G20" s="180"/>
      <c r="H20" s="180">
        <f>SUM(F20:G20)</f>
        <v>68162231</v>
      </c>
    </row>
    <row r="21" spans="1:8">
      <c r="A21" s="71">
        <f t="shared" si="0"/>
        <v>15</v>
      </c>
      <c r="B21" s="73"/>
      <c r="C21" s="10"/>
      <c r="D21" s="10"/>
      <c r="E21" s="202" t="s">
        <v>522</v>
      </c>
      <c r="F21" s="837">
        <v>0</v>
      </c>
      <c r="G21" s="178">
        <v>70000</v>
      </c>
      <c r="H21" s="178">
        <f>SUM(F21:G21)</f>
        <v>70000</v>
      </c>
    </row>
    <row r="22" spans="1:8">
      <c r="A22" s="71">
        <f t="shared" si="0"/>
        <v>16</v>
      </c>
      <c r="B22" s="73"/>
      <c r="C22" s="10"/>
      <c r="D22" s="10"/>
      <c r="E22" s="829" t="s">
        <v>417</v>
      </c>
      <c r="F22" s="837">
        <v>8620</v>
      </c>
      <c r="G22" s="178"/>
      <c r="H22" s="178">
        <v>8620</v>
      </c>
    </row>
    <row r="23" spans="1:8">
      <c r="A23" s="71">
        <f t="shared" si="0"/>
        <v>17</v>
      </c>
      <c r="B23" s="72"/>
      <c r="C23" s="12"/>
      <c r="D23" s="12"/>
      <c r="E23" s="728"/>
      <c r="F23" s="836"/>
      <c r="G23" s="177"/>
      <c r="H23" s="177"/>
    </row>
    <row r="24" spans="1:8" ht="13.5" thickBot="1">
      <c r="A24" s="773">
        <f t="shared" si="0"/>
        <v>18</v>
      </c>
      <c r="B24" s="161"/>
      <c r="C24" s="162"/>
      <c r="D24" s="163"/>
      <c r="E24" s="830" t="s">
        <v>155</v>
      </c>
      <c r="F24" s="181">
        <v>70971851</v>
      </c>
      <c r="G24" s="181">
        <f>G7+G17</f>
        <v>70000</v>
      </c>
      <c r="H24" s="181">
        <f>H7+H17</f>
        <v>71041851</v>
      </c>
    </row>
    <row r="25" spans="1:8">
      <c r="A25" s="56"/>
      <c r="B25" s="74"/>
      <c r="C25" s="74"/>
      <c r="D25" s="74"/>
      <c r="E25" s="75"/>
      <c r="F25" s="75"/>
      <c r="G25" s="75"/>
      <c r="H25" s="76"/>
    </row>
    <row r="26" spans="1:8">
      <c r="A26" s="56"/>
      <c r="B26" s="77"/>
      <c r="C26" s="74"/>
      <c r="D26" s="74"/>
      <c r="E26" s="78"/>
      <c r="F26" s="78"/>
      <c r="G26" s="78"/>
      <c r="H26" s="76"/>
    </row>
    <row r="27" spans="1:8" ht="13.5" thickBot="1">
      <c r="A27" s="56"/>
      <c r="B27" s="74"/>
      <c r="C27" s="74"/>
      <c r="D27" s="74"/>
      <c r="E27" s="75"/>
      <c r="F27" s="75"/>
      <c r="G27" s="75"/>
      <c r="H27" s="76"/>
    </row>
    <row r="28" spans="1:8">
      <c r="A28" s="1086" t="s">
        <v>156</v>
      </c>
      <c r="B28" s="1090"/>
      <c r="C28" s="1090"/>
      <c r="D28" s="1090"/>
      <c r="E28" s="1090"/>
      <c r="F28" s="842"/>
      <c r="G28" s="1077"/>
      <c r="H28" s="172" t="s">
        <v>516</v>
      </c>
    </row>
    <row r="29" spans="1:8">
      <c r="A29" s="1091"/>
      <c r="B29" s="1092"/>
      <c r="C29" s="1092"/>
      <c r="D29" s="1092"/>
      <c r="E29" s="1092"/>
      <c r="F29" s="843" t="s">
        <v>516</v>
      </c>
      <c r="G29" s="1078" t="s">
        <v>515</v>
      </c>
      <c r="H29" s="173" t="s">
        <v>517</v>
      </c>
    </row>
    <row r="30" spans="1:8">
      <c r="A30" s="165"/>
      <c r="B30" s="166" t="s">
        <v>100</v>
      </c>
      <c r="C30" s="166" t="s">
        <v>101</v>
      </c>
      <c r="D30" s="166" t="s">
        <v>102</v>
      </c>
      <c r="E30" s="821"/>
      <c r="F30" s="844" t="s">
        <v>452</v>
      </c>
      <c r="G30" s="1079"/>
      <c r="H30" s="174" t="s">
        <v>452</v>
      </c>
    </row>
    <row r="31" spans="1:8" ht="13.5" thickBot="1">
      <c r="A31" s="167"/>
      <c r="B31" s="168"/>
      <c r="C31" s="169"/>
      <c r="D31" s="168" t="s">
        <v>103</v>
      </c>
      <c r="E31" s="831"/>
      <c r="F31" s="849"/>
      <c r="G31" s="1080"/>
      <c r="H31" s="609"/>
    </row>
    <row r="32" spans="1:8" ht="15.75" thickTop="1">
      <c r="A32" s="71">
        <v>1</v>
      </c>
      <c r="B32" s="35"/>
      <c r="C32" s="35"/>
      <c r="D32" s="43"/>
      <c r="E32" s="839" t="s">
        <v>145</v>
      </c>
      <c r="F32" s="845">
        <f>BP!G74</f>
        <v>132997936</v>
      </c>
      <c r="G32" s="182">
        <f>BP!H74</f>
        <v>2310546</v>
      </c>
      <c r="H32" s="182">
        <f>BP!I74</f>
        <v>135308482</v>
      </c>
    </row>
    <row r="33" spans="1:8" ht="15.75" thickBot="1">
      <c r="A33" s="79">
        <f>A32+1</f>
        <v>2</v>
      </c>
      <c r="B33" s="80"/>
      <c r="C33" s="80"/>
      <c r="D33" s="81"/>
      <c r="E33" s="840" t="s">
        <v>155</v>
      </c>
      <c r="F33" s="846">
        <f>F24</f>
        <v>70971851</v>
      </c>
      <c r="G33" s="183">
        <f>G24</f>
        <v>70000</v>
      </c>
      <c r="H33" s="183">
        <f>H24</f>
        <v>71041851</v>
      </c>
    </row>
    <row r="34" spans="1:8" ht="16.5" thickTop="1" thickBot="1">
      <c r="A34" s="82">
        <f>A33+1</f>
        <v>3</v>
      </c>
      <c r="B34" s="62"/>
      <c r="C34" s="63"/>
      <c r="D34" s="64"/>
      <c r="E34" s="841" t="s">
        <v>157</v>
      </c>
      <c r="F34" s="847">
        <f>F32+F33</f>
        <v>203969787</v>
      </c>
      <c r="G34" s="184">
        <f>G32+G33</f>
        <v>2380546</v>
      </c>
      <c r="H34" s="184">
        <f>H32+H33</f>
        <v>206350333</v>
      </c>
    </row>
    <row r="35" spans="1:8">
      <c r="A35" s="56"/>
      <c r="B35" s="83"/>
      <c r="C35" s="83"/>
      <c r="D35" s="74"/>
      <c r="E35" s="28"/>
      <c r="F35" s="28"/>
      <c r="G35" s="28"/>
    </row>
    <row r="36" spans="1:8">
      <c r="A36" s="56"/>
      <c r="B36" s="83"/>
      <c r="C36" s="83"/>
      <c r="D36" s="84"/>
    </row>
    <row r="37" spans="1:8">
      <c r="A37" s="56"/>
      <c r="B37" s="83"/>
      <c r="C37" s="83"/>
      <c r="D37" s="84"/>
    </row>
    <row r="38" spans="1:8">
      <c r="A38" s="56"/>
      <c r="B38" s="83"/>
      <c r="C38" s="74"/>
      <c r="D38" s="84"/>
    </row>
    <row r="39" spans="1:8">
      <c r="A39" s="56"/>
      <c r="B39" s="83"/>
      <c r="C39" s="83"/>
      <c r="D39" s="74"/>
      <c r="E39" s="28"/>
      <c r="F39" s="28"/>
      <c r="G39" s="28"/>
    </row>
    <row r="40" spans="1:8">
      <c r="A40" s="28"/>
      <c r="B40" s="74"/>
      <c r="C40" s="74"/>
      <c r="D40" s="74"/>
      <c r="E40" s="28"/>
      <c r="F40" s="28"/>
      <c r="G40" s="28"/>
    </row>
    <row r="41" spans="1:8">
      <c r="A41" s="28"/>
      <c r="B41" s="74"/>
      <c r="C41" s="74"/>
      <c r="D41" s="74"/>
      <c r="E41" s="28"/>
      <c r="F41" s="28"/>
      <c r="G41" s="28"/>
    </row>
    <row r="42" spans="1:8">
      <c r="A42" s="28"/>
      <c r="B42" s="74"/>
      <c r="C42" s="74"/>
      <c r="D42" s="74"/>
      <c r="E42" s="28"/>
      <c r="F42" s="28"/>
      <c r="G42" s="28"/>
    </row>
    <row r="43" spans="1:8">
      <c r="A43" s="28"/>
      <c r="B43" s="74"/>
      <c r="C43" s="74"/>
      <c r="D43" s="74"/>
      <c r="E43" s="28"/>
      <c r="F43" s="28"/>
      <c r="G43" s="28"/>
    </row>
    <row r="44" spans="1:8">
      <c r="A44" s="28"/>
      <c r="B44" s="74"/>
      <c r="C44" s="74"/>
      <c r="D44" s="74"/>
      <c r="E44" s="28"/>
      <c r="F44" s="28"/>
      <c r="G44" s="28"/>
    </row>
    <row r="45" spans="1:8">
      <c r="A45" s="28"/>
      <c r="B45" s="74"/>
      <c r="C45" s="74"/>
      <c r="D45" s="74"/>
      <c r="E45" s="28"/>
      <c r="F45" s="28"/>
      <c r="G45" s="28"/>
    </row>
    <row r="46" spans="1:8">
      <c r="A46" s="28"/>
      <c r="B46" s="74"/>
      <c r="C46" s="74"/>
      <c r="D46" s="74"/>
      <c r="E46" s="28"/>
      <c r="F46" s="28"/>
      <c r="G46" s="28"/>
    </row>
    <row r="47" spans="1:8">
      <c r="A47" s="28"/>
      <c r="B47" s="74"/>
      <c r="C47" s="74"/>
      <c r="D47" s="74"/>
      <c r="E47" s="28"/>
      <c r="F47" s="28"/>
      <c r="G47" s="28"/>
    </row>
    <row r="48" spans="1:8">
      <c r="A48" s="28"/>
      <c r="B48" s="74"/>
      <c r="C48" s="74"/>
      <c r="D48" s="74"/>
      <c r="E48" s="28"/>
      <c r="F48" s="28"/>
      <c r="G48" s="28"/>
    </row>
    <row r="49" spans="1:7">
      <c r="A49" s="28"/>
      <c r="B49" s="74"/>
      <c r="C49" s="74"/>
      <c r="D49" s="74"/>
      <c r="E49" s="28"/>
      <c r="F49" s="28"/>
      <c r="G49" s="28"/>
    </row>
    <row r="50" spans="1:7">
      <c r="A50" s="28"/>
      <c r="B50" s="74"/>
      <c r="C50" s="74"/>
      <c r="D50" s="74"/>
      <c r="E50" s="28"/>
      <c r="F50" s="28"/>
      <c r="G50" s="28"/>
    </row>
    <row r="51" spans="1:7">
      <c r="A51" s="28"/>
      <c r="B51" s="74"/>
      <c r="C51" s="74"/>
      <c r="D51" s="74"/>
      <c r="E51" s="28"/>
      <c r="F51" s="28"/>
      <c r="G51" s="28"/>
    </row>
    <row r="52" spans="1:7">
      <c r="A52" s="28"/>
      <c r="B52" s="74"/>
      <c r="C52" s="74"/>
      <c r="D52" s="74"/>
      <c r="E52" s="28"/>
      <c r="F52" s="28"/>
      <c r="G52" s="28"/>
    </row>
    <row r="53" spans="1:7">
      <c r="A53" s="28"/>
      <c r="B53" s="74"/>
      <c r="C53" s="74"/>
      <c r="D53" s="74"/>
      <c r="E53" s="28"/>
      <c r="F53" s="28"/>
      <c r="G53" s="28"/>
    </row>
    <row r="54" spans="1:7">
      <c r="A54" s="28"/>
      <c r="B54" s="74"/>
      <c r="C54" s="74"/>
      <c r="D54" s="74"/>
      <c r="E54" s="28"/>
      <c r="F54" s="28"/>
      <c r="G54" s="28"/>
    </row>
    <row r="55" spans="1:7">
      <c r="A55" s="28"/>
      <c r="B55" s="74"/>
      <c r="C55" s="74"/>
      <c r="D55" s="74"/>
      <c r="E55" s="28"/>
      <c r="F55" s="28"/>
      <c r="G55" s="28"/>
    </row>
    <row r="56" spans="1:7">
      <c r="A56" s="28"/>
      <c r="B56" s="74"/>
      <c r="C56" s="74"/>
      <c r="D56" s="74"/>
      <c r="E56" s="28"/>
      <c r="F56" s="28"/>
      <c r="G56" s="28"/>
    </row>
    <row r="57" spans="1:7">
      <c r="A57" s="28"/>
      <c r="B57" s="74"/>
      <c r="C57" s="74"/>
      <c r="D57" s="74"/>
      <c r="E57" s="28"/>
      <c r="F57" s="28"/>
      <c r="G57" s="28"/>
    </row>
    <row r="58" spans="1:7">
      <c r="A58" s="28"/>
      <c r="B58" s="74"/>
      <c r="C58" s="74"/>
      <c r="D58" s="74"/>
      <c r="E58" s="28"/>
      <c r="F58" s="28"/>
      <c r="G58" s="28"/>
    </row>
    <row r="59" spans="1:7">
      <c r="A59" s="28"/>
      <c r="B59" s="74"/>
      <c r="C59" s="74"/>
      <c r="D59" s="74"/>
      <c r="E59" s="28"/>
      <c r="F59" s="28"/>
      <c r="G59" s="28"/>
    </row>
    <row r="60" spans="1:7">
      <c r="A60" s="28"/>
      <c r="B60" s="74"/>
      <c r="C60" s="74"/>
      <c r="D60" s="74"/>
      <c r="E60" s="28"/>
      <c r="F60" s="28"/>
      <c r="G60" s="28"/>
    </row>
    <row r="61" spans="1:7">
      <c r="A61" s="28"/>
      <c r="B61" s="74"/>
      <c r="C61" s="74"/>
      <c r="D61" s="74"/>
      <c r="E61" s="28"/>
      <c r="F61" s="28"/>
      <c r="G61" s="28"/>
    </row>
    <row r="62" spans="1:7">
      <c r="A62" s="28"/>
      <c r="B62" s="74"/>
      <c r="C62" s="74"/>
      <c r="D62" s="74"/>
      <c r="E62" s="28"/>
      <c r="F62" s="28"/>
      <c r="G62" s="28"/>
    </row>
    <row r="63" spans="1:7">
      <c r="A63" s="28"/>
      <c r="B63" s="74"/>
      <c r="C63" s="74"/>
      <c r="D63" s="74"/>
      <c r="E63" s="28"/>
      <c r="F63" s="28"/>
      <c r="G63" s="28"/>
    </row>
    <row r="64" spans="1:7">
      <c r="A64" s="28"/>
      <c r="B64" s="74"/>
      <c r="C64" s="74"/>
      <c r="D64" s="74"/>
      <c r="E64" s="28"/>
      <c r="F64" s="28"/>
      <c r="G64" s="28"/>
    </row>
    <row r="65" spans="1:7">
      <c r="A65" s="28"/>
      <c r="B65" s="74"/>
      <c r="C65" s="74"/>
      <c r="D65" s="74"/>
      <c r="E65" s="28"/>
      <c r="F65" s="28"/>
      <c r="G65" s="28"/>
    </row>
    <row r="66" spans="1:7">
      <c r="A66" s="28"/>
      <c r="B66" s="74"/>
      <c r="C66" s="74"/>
      <c r="D66" s="74"/>
      <c r="E66" s="28"/>
      <c r="F66" s="28"/>
      <c r="G66" s="28"/>
    </row>
  </sheetData>
  <mergeCells count="2">
    <mergeCell ref="A3:E4"/>
    <mergeCell ref="A28:E29"/>
  </mergeCells>
  <phoneticPr fontId="2" type="noConversion"/>
  <pageMargins left="0.6692913385826772" right="0.19685039370078741" top="0.78740157480314965" bottom="0.35433070866141736" header="0.15748031496062992" footer="3.937007874015748E-2"/>
  <pageSetup paperSize="9" scale="95" orientation="portrait" r:id="rId1"/>
  <headerFooter alignWithMargins="0">
    <oddFooter>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Normal="100" zoomScaleSheetLayoutView="100" workbookViewId="0">
      <selection activeCell="E16" sqref="E16"/>
    </sheetView>
  </sheetViews>
  <sheetFormatPr defaultRowHeight="12.75"/>
  <cols>
    <col min="1" max="1" width="3.85546875" style="26" customWidth="1"/>
    <col min="2" max="2" width="3.42578125" style="25" customWidth="1"/>
    <col min="3" max="3" width="8" customWidth="1"/>
    <col min="4" max="4" width="2.7109375" customWidth="1"/>
    <col min="5" max="5" width="51.85546875" customWidth="1"/>
    <col min="6" max="6" width="10.140625" hidden="1" customWidth="1"/>
    <col min="7" max="7" width="10.42578125" customWidth="1"/>
    <col min="8" max="8" width="10.28515625" customWidth="1"/>
    <col min="9" max="9" width="8.7109375" hidden="1" customWidth="1"/>
    <col min="10" max="10" width="10.140625" style="245" bestFit="1" customWidth="1"/>
    <col min="11" max="11" width="10.85546875" customWidth="1"/>
    <col min="12" max="12" width="10" customWidth="1"/>
    <col min="13" max="13" width="9.5703125" style="245" customWidth="1"/>
    <col min="14" max="14" width="10.28515625" style="246" customWidth="1"/>
    <col min="15" max="16" width="0" style="1006" hidden="1" customWidth="1"/>
  </cols>
  <sheetData>
    <row r="1" spans="1:16" ht="18.75">
      <c r="A1" s="191" t="s">
        <v>201</v>
      </c>
      <c r="J1" s="344"/>
      <c r="N1" s="323"/>
    </row>
    <row r="2" spans="1:16" ht="12.75" customHeight="1" thickBot="1">
      <c r="N2" s="947" t="s">
        <v>295</v>
      </c>
    </row>
    <row r="3" spans="1:16" ht="18.2" customHeight="1" thickBot="1">
      <c r="A3" s="1105" t="s">
        <v>451</v>
      </c>
      <c r="B3" s="1106"/>
      <c r="C3" s="1106"/>
      <c r="D3" s="1106"/>
      <c r="E3" s="1106"/>
      <c r="F3" s="1106"/>
      <c r="G3" s="1106"/>
      <c r="H3" s="1106"/>
      <c r="I3" s="1106"/>
      <c r="J3" s="1106"/>
      <c r="K3" s="1107"/>
      <c r="L3" s="1107"/>
      <c r="M3" s="1108"/>
      <c r="N3" s="1093" t="s">
        <v>520</v>
      </c>
    </row>
    <row r="4" spans="1:16" ht="18.75" customHeight="1">
      <c r="A4" s="948"/>
      <c r="B4" s="1111" t="s">
        <v>190</v>
      </c>
      <c r="C4" s="637"/>
      <c r="D4" s="949"/>
      <c r="E4" s="950"/>
      <c r="F4" s="1098" t="s">
        <v>99</v>
      </c>
      <c r="G4" s="1098"/>
      <c r="H4" s="1098"/>
      <c r="I4" s="1098"/>
      <c r="J4" s="1099"/>
      <c r="K4" s="1097" t="s">
        <v>98</v>
      </c>
      <c r="L4" s="1098"/>
      <c r="M4" s="1099"/>
      <c r="N4" s="1094"/>
    </row>
    <row r="5" spans="1:16" ht="20.65" customHeight="1" thickBot="1">
      <c r="A5" s="951"/>
      <c r="B5" s="1112"/>
      <c r="C5" s="952" t="s">
        <v>349</v>
      </c>
      <c r="D5" s="953"/>
      <c r="E5" s="954"/>
      <c r="F5" s="1109" t="s">
        <v>97</v>
      </c>
      <c r="G5" s="1110"/>
      <c r="H5" s="1110"/>
      <c r="I5" s="1110"/>
      <c r="J5" s="1104"/>
      <c r="K5" s="1102" t="s">
        <v>97</v>
      </c>
      <c r="L5" s="1103"/>
      <c r="M5" s="1104"/>
      <c r="N5" s="1094"/>
    </row>
    <row r="6" spans="1:16" ht="21.95" customHeight="1">
      <c r="A6" s="951"/>
      <c r="B6" s="1112"/>
      <c r="C6" s="952" t="s">
        <v>170</v>
      </c>
      <c r="D6" s="953"/>
      <c r="E6" s="642" t="s">
        <v>424</v>
      </c>
      <c r="F6" s="1113" t="s">
        <v>330</v>
      </c>
      <c r="G6" s="1100" t="s">
        <v>518</v>
      </c>
      <c r="H6" s="1100" t="s">
        <v>515</v>
      </c>
      <c r="I6" s="1115" t="s">
        <v>289</v>
      </c>
      <c r="J6" s="1095" t="s">
        <v>519</v>
      </c>
      <c r="K6" s="1100" t="s">
        <v>518</v>
      </c>
      <c r="L6" s="1100" t="s">
        <v>515</v>
      </c>
      <c r="M6" s="1095" t="s">
        <v>519</v>
      </c>
      <c r="N6" s="1094"/>
    </row>
    <row r="7" spans="1:16" ht="36" customHeight="1" thickBot="1">
      <c r="A7" s="951"/>
      <c r="B7" s="1112"/>
      <c r="C7" s="952"/>
      <c r="D7" s="953"/>
      <c r="E7" s="954"/>
      <c r="F7" s="1114"/>
      <c r="G7" s="1101"/>
      <c r="H7" s="1101"/>
      <c r="I7" s="1116"/>
      <c r="J7" s="1096"/>
      <c r="K7" s="1101"/>
      <c r="L7" s="1101"/>
      <c r="M7" s="1096"/>
      <c r="N7" s="1094"/>
      <c r="O7" s="1020" t="s">
        <v>470</v>
      </c>
      <c r="P7" s="1024" t="s">
        <v>471</v>
      </c>
    </row>
    <row r="8" spans="1:16" ht="15.75" thickBot="1">
      <c r="A8" s="208">
        <v>1</v>
      </c>
      <c r="B8" s="250" t="s">
        <v>216</v>
      </c>
      <c r="C8" s="251"/>
      <c r="D8" s="252"/>
      <c r="E8" s="253"/>
      <c r="F8" s="345" t="e">
        <f>F9+F20+F26+#REF!+F32+F39</f>
        <v>#REF!</v>
      </c>
      <c r="G8" s="345">
        <v>5075334</v>
      </c>
      <c r="H8" s="345">
        <f>H9+H20+H26+H32+H39+H29</f>
        <v>60000</v>
      </c>
      <c r="I8" s="346" t="e">
        <f>I9+I20+I26+#REF!+I32+I39</f>
        <v>#REF!</v>
      </c>
      <c r="J8" s="346">
        <f>SUM(G8:H8)</f>
        <v>5135334</v>
      </c>
      <c r="K8" s="247">
        <v>840718</v>
      </c>
      <c r="L8" s="247">
        <f>L9+L20+L26+L32+L39+L29</f>
        <v>17000</v>
      </c>
      <c r="M8" s="249">
        <f>SUM(K8:L8)</f>
        <v>857718</v>
      </c>
      <c r="N8" s="255">
        <f>J8+M8</f>
        <v>5993052</v>
      </c>
      <c r="P8" s="1025"/>
    </row>
    <row r="9" spans="1:16">
      <c r="A9" s="95">
        <v>2</v>
      </c>
      <c r="B9" s="586">
        <v>1</v>
      </c>
      <c r="C9" s="478"/>
      <c r="D9" s="372" t="s">
        <v>352</v>
      </c>
      <c r="E9" s="726"/>
      <c r="F9" s="361" t="e">
        <f>F10+#REF!+F13+F15+F17</f>
        <v>#REF!</v>
      </c>
      <c r="G9" s="362">
        <v>1496000</v>
      </c>
      <c r="H9" s="362">
        <f>H10+H1+H13+H15+H17</f>
        <v>0</v>
      </c>
      <c r="I9" s="738" t="e">
        <f>I10+#REF!++I13+I15+I17</f>
        <v>#REF!</v>
      </c>
      <c r="J9" s="739">
        <f>SUM(G9:H9)</f>
        <v>1496000</v>
      </c>
      <c r="K9" s="361">
        <v>0</v>
      </c>
      <c r="L9" s="749">
        <f>L10+L1+L13+L15+L17</f>
        <v>0</v>
      </c>
      <c r="M9" s="364">
        <f>SUM(K9:L9)</f>
        <v>0</v>
      </c>
      <c r="N9" s="243">
        <f>J9+M9</f>
        <v>1496000</v>
      </c>
      <c r="P9" s="1025"/>
    </row>
    <row r="10" spans="1:16">
      <c r="A10" s="95">
        <v>3</v>
      </c>
      <c r="B10" s="220"/>
      <c r="C10" s="473" t="s">
        <v>304</v>
      </c>
      <c r="D10" s="116" t="s">
        <v>238</v>
      </c>
      <c r="E10" s="727"/>
      <c r="F10" s="366">
        <f>SUM(F11:F12)</f>
        <v>0</v>
      </c>
      <c r="G10" s="274">
        <v>1307500</v>
      </c>
      <c r="H10" s="274">
        <f>SUM(H11:H12)</f>
        <v>0</v>
      </c>
      <c r="I10" s="439">
        <f>SUM(I11:I12)</f>
        <v>0</v>
      </c>
      <c r="J10" s="740">
        <f t="shared" ref="J10:J32" si="0">SUM(F10:I10)</f>
        <v>1307500</v>
      </c>
      <c r="K10" s="275">
        <v>0</v>
      </c>
      <c r="L10" s="750">
        <f>SUM(L11:L12)</f>
        <v>0</v>
      </c>
      <c r="M10" s="225">
        <f>SUM(K10:L10)</f>
        <v>0</v>
      </c>
      <c r="N10" s="218">
        <f>J10+M10</f>
        <v>1307500</v>
      </c>
      <c r="P10" s="1025"/>
    </row>
    <row r="11" spans="1:16" ht="13.9" customHeight="1">
      <c r="A11" s="96">
        <v>4</v>
      </c>
      <c r="B11" s="195"/>
      <c r="C11" s="472" t="s">
        <v>502</v>
      </c>
      <c r="D11" s="12" t="s">
        <v>92</v>
      </c>
      <c r="E11" s="728" t="s">
        <v>523</v>
      </c>
      <c r="F11" s="20"/>
      <c r="G11" s="5">
        <v>747500</v>
      </c>
      <c r="H11" s="585">
        <v>6000</v>
      </c>
      <c r="I11" s="440"/>
      <c r="J11" s="741">
        <f t="shared" si="0"/>
        <v>753500</v>
      </c>
      <c r="K11" s="20"/>
      <c r="L11" s="9"/>
      <c r="M11" s="448"/>
      <c r="N11" s="448">
        <f>J11+M11</f>
        <v>753500</v>
      </c>
      <c r="P11" s="1025"/>
    </row>
    <row r="12" spans="1:16">
      <c r="A12" s="95">
        <v>5</v>
      </c>
      <c r="B12" s="238"/>
      <c r="C12" s="472" t="s">
        <v>304</v>
      </c>
      <c r="D12" s="10" t="s">
        <v>93</v>
      </c>
      <c r="E12" s="729" t="s">
        <v>339</v>
      </c>
      <c r="F12" s="197"/>
      <c r="G12" s="198">
        <v>560000</v>
      </c>
      <c r="H12" s="198">
        <v>-6000</v>
      </c>
      <c r="I12" s="441"/>
      <c r="J12" s="741">
        <f t="shared" si="0"/>
        <v>554000</v>
      </c>
      <c r="K12" s="211"/>
      <c r="L12" s="212"/>
      <c r="M12" s="448"/>
      <c r="N12" s="448">
        <f>J12+M12</f>
        <v>554000</v>
      </c>
      <c r="O12" s="865">
        <f>628000+12000</f>
        <v>640000</v>
      </c>
      <c r="P12" s="1026"/>
    </row>
    <row r="13" spans="1:16">
      <c r="A13" s="95">
        <v>6</v>
      </c>
      <c r="B13" s="589"/>
      <c r="C13" s="472"/>
      <c r="D13" s="283" t="s">
        <v>335</v>
      </c>
      <c r="E13" s="727"/>
      <c r="F13" s="369">
        <f>SUM(F14:F14)</f>
        <v>0</v>
      </c>
      <c r="G13" s="289">
        <v>58000</v>
      </c>
      <c r="H13" s="289">
        <f>SUM(H14:H14)</f>
        <v>0</v>
      </c>
      <c r="I13" s="442">
        <f>SUM(I14:I14)</f>
        <v>0</v>
      </c>
      <c r="J13" s="742">
        <f t="shared" si="0"/>
        <v>58000</v>
      </c>
      <c r="K13" s="288">
        <v>0</v>
      </c>
      <c r="L13" s="751">
        <f>SUM(L14:L14)</f>
        <v>0</v>
      </c>
      <c r="M13" s="287">
        <f>SUM(K13:L13)</f>
        <v>0</v>
      </c>
      <c r="N13" s="227">
        <f>SUM(N14:N14)</f>
        <v>58000</v>
      </c>
      <c r="P13" s="1025"/>
    </row>
    <row r="14" spans="1:16">
      <c r="A14" s="96">
        <v>7</v>
      </c>
      <c r="B14" s="589"/>
      <c r="C14" s="472" t="s">
        <v>502</v>
      </c>
      <c r="D14" s="221">
        <v>3</v>
      </c>
      <c r="E14" s="728" t="s">
        <v>318</v>
      </c>
      <c r="F14" s="536"/>
      <c r="G14" s="537">
        <v>58000</v>
      </c>
      <c r="H14" s="8"/>
      <c r="I14" s="538"/>
      <c r="J14" s="741">
        <f t="shared" si="0"/>
        <v>58000</v>
      </c>
      <c r="K14" s="281"/>
      <c r="L14" s="752"/>
      <c r="M14" s="539"/>
      <c r="N14" s="448">
        <f>J14+M14</f>
        <v>58000</v>
      </c>
      <c r="P14" s="1025"/>
    </row>
    <row r="15" spans="1:16">
      <c r="A15" s="95">
        <v>8</v>
      </c>
      <c r="B15" s="589"/>
      <c r="C15" s="472"/>
      <c r="D15" s="283" t="s">
        <v>338</v>
      </c>
      <c r="E15" s="727"/>
      <c r="F15" s="369">
        <f>SUM(F16:F16)</f>
        <v>0</v>
      </c>
      <c r="G15" s="284">
        <v>62500</v>
      </c>
      <c r="H15" s="284">
        <f>SUM(H16:H16)</f>
        <v>0</v>
      </c>
      <c r="I15" s="590">
        <f>SUM(I16:I16)</f>
        <v>0</v>
      </c>
      <c r="J15" s="743">
        <f t="shared" si="0"/>
        <v>62500</v>
      </c>
      <c r="K15" s="23">
        <v>0</v>
      </c>
      <c r="L15" s="285">
        <f>SUM(L16:L16)</f>
        <v>0</v>
      </c>
      <c r="M15" s="287">
        <f>SUM(K15:L15)</f>
        <v>0</v>
      </c>
      <c r="N15" s="227">
        <f>SUM(N16:N16)</f>
        <v>62500</v>
      </c>
      <c r="P15" s="1025"/>
    </row>
    <row r="16" spans="1:16">
      <c r="A16" s="95">
        <v>9</v>
      </c>
      <c r="B16" s="589"/>
      <c r="C16" s="472" t="s">
        <v>304</v>
      </c>
      <c r="D16" s="188">
        <v>4</v>
      </c>
      <c r="E16" s="728" t="s">
        <v>448</v>
      </c>
      <c r="F16" s="536"/>
      <c r="G16" s="537">
        <v>62500</v>
      </c>
      <c r="H16" s="8"/>
      <c r="I16" s="538"/>
      <c r="J16" s="744">
        <f t="shared" si="0"/>
        <v>62500</v>
      </c>
      <c r="K16" s="281"/>
      <c r="L16" s="752"/>
      <c r="M16" s="539"/>
      <c r="N16" s="448">
        <f t="shared" ref="N16:N20" si="1">J16+M16</f>
        <v>62500</v>
      </c>
      <c r="P16" s="1025"/>
    </row>
    <row r="17" spans="1:16">
      <c r="A17" s="95">
        <v>10</v>
      </c>
      <c r="B17" s="587"/>
      <c r="C17" s="572"/>
      <c r="D17" s="358" t="s">
        <v>336</v>
      </c>
      <c r="E17" s="727"/>
      <c r="F17" s="288">
        <f>SUM(F18:F19)</f>
        <v>0</v>
      </c>
      <c r="G17" s="289">
        <v>68000</v>
      </c>
      <c r="H17" s="289">
        <f>SUM(H18:H19)</f>
        <v>0</v>
      </c>
      <c r="I17" s="442">
        <f>SUM(I18:I19)</f>
        <v>0</v>
      </c>
      <c r="J17" s="743">
        <f t="shared" si="0"/>
        <v>68000</v>
      </c>
      <c r="K17" s="288">
        <v>0</v>
      </c>
      <c r="L17" s="751">
        <f>SUM(L18:L19)</f>
        <v>0</v>
      </c>
      <c r="M17" s="287">
        <f>SUM(K17:L17)</f>
        <v>0</v>
      </c>
      <c r="N17" s="449">
        <f t="shared" si="1"/>
        <v>68000</v>
      </c>
      <c r="P17" s="1025"/>
    </row>
    <row r="18" spans="1:16">
      <c r="A18" s="95">
        <v>11</v>
      </c>
      <c r="B18" s="589"/>
      <c r="C18" s="472" t="s">
        <v>304</v>
      </c>
      <c r="D18" s="573">
        <v>5</v>
      </c>
      <c r="E18" s="728" t="s">
        <v>328</v>
      </c>
      <c r="F18" s="20"/>
      <c r="G18" s="8">
        <v>66000</v>
      </c>
      <c r="H18" s="203"/>
      <c r="I18" s="574"/>
      <c r="J18" s="741">
        <f t="shared" si="0"/>
        <v>66000</v>
      </c>
      <c r="K18" s="20"/>
      <c r="L18" s="9"/>
      <c r="M18" s="539"/>
      <c r="N18" s="448">
        <f t="shared" si="1"/>
        <v>66000</v>
      </c>
      <c r="O18" s="1007">
        <v>66000</v>
      </c>
      <c r="P18" s="1025"/>
    </row>
    <row r="19" spans="1:16">
      <c r="A19" s="95">
        <v>12</v>
      </c>
      <c r="B19" s="587"/>
      <c r="C19" s="472" t="s">
        <v>304</v>
      </c>
      <c r="D19" s="573">
        <v>6</v>
      </c>
      <c r="E19" s="365" t="s">
        <v>319</v>
      </c>
      <c r="F19" s="244"/>
      <c r="G19" s="203">
        <v>2000</v>
      </c>
      <c r="H19" s="203"/>
      <c r="I19" s="393"/>
      <c r="J19" s="741">
        <f t="shared" si="0"/>
        <v>2000</v>
      </c>
      <c r="K19" s="244"/>
      <c r="L19" s="753"/>
      <c r="M19" s="457"/>
      <c r="N19" s="457">
        <f t="shared" si="1"/>
        <v>2000</v>
      </c>
      <c r="P19" s="1025"/>
    </row>
    <row r="20" spans="1:16" s="127" customFormat="1">
      <c r="A20" s="95">
        <v>13</v>
      </c>
      <c r="B20" s="591">
        <v>2</v>
      </c>
      <c r="C20" s="475"/>
      <c r="D20" s="373" t="s">
        <v>239</v>
      </c>
      <c r="E20" s="731"/>
      <c r="F20" s="308">
        <f>SUM(F21:F24)</f>
        <v>0</v>
      </c>
      <c r="G20" s="300">
        <v>545000</v>
      </c>
      <c r="H20" s="300">
        <f>SUM(H21:H25)</f>
        <v>0</v>
      </c>
      <c r="I20" s="438">
        <f>SUM(I21:I24)</f>
        <v>0</v>
      </c>
      <c r="J20" s="746">
        <f t="shared" si="0"/>
        <v>545000</v>
      </c>
      <c r="K20" s="308">
        <v>0</v>
      </c>
      <c r="L20" s="861">
        <f>SUM(L21:L24)</f>
        <v>0</v>
      </c>
      <c r="M20" s="368">
        <f>SUM(K20:L20)</f>
        <v>0</v>
      </c>
      <c r="N20" s="311">
        <f t="shared" si="1"/>
        <v>545000</v>
      </c>
      <c r="O20" s="1008"/>
      <c r="P20" s="1028"/>
    </row>
    <row r="21" spans="1:16">
      <c r="A21" s="95">
        <v>14</v>
      </c>
      <c r="B21" s="587"/>
      <c r="C21" s="472" t="s">
        <v>503</v>
      </c>
      <c r="D21" s="573">
        <v>1</v>
      </c>
      <c r="E21" s="732" t="s">
        <v>327</v>
      </c>
      <c r="F21" s="223"/>
      <c r="G21" s="5">
        <v>50000</v>
      </c>
      <c r="H21" s="5"/>
      <c r="I21" s="564"/>
      <c r="J21" s="741">
        <f t="shared" si="0"/>
        <v>50000</v>
      </c>
      <c r="K21" s="281"/>
      <c r="L21" s="752"/>
      <c r="M21" s="539"/>
      <c r="N21" s="448">
        <f t="shared" ref="N21:N45" si="2">J21+M21</f>
        <v>50000</v>
      </c>
      <c r="P21" s="1025"/>
    </row>
    <row r="22" spans="1:16">
      <c r="A22" s="95">
        <v>15</v>
      </c>
      <c r="B22" s="592"/>
      <c r="C22" s="472" t="s">
        <v>305</v>
      </c>
      <c r="D22" s="573">
        <v>2</v>
      </c>
      <c r="E22" s="732" t="s">
        <v>345</v>
      </c>
      <c r="F22" s="277"/>
      <c r="G22" s="7">
        <v>20000</v>
      </c>
      <c r="H22" s="593"/>
      <c r="I22" s="566"/>
      <c r="J22" s="741">
        <f t="shared" si="0"/>
        <v>20000</v>
      </c>
      <c r="K22" s="281"/>
      <c r="L22" s="752"/>
      <c r="M22" s="465"/>
      <c r="N22" s="448">
        <f t="shared" si="2"/>
        <v>20000</v>
      </c>
      <c r="P22" s="1025"/>
    </row>
    <row r="23" spans="1:16">
      <c r="A23" s="95">
        <v>16</v>
      </c>
      <c r="B23" s="219"/>
      <c r="C23" s="565" t="s">
        <v>305</v>
      </c>
      <c r="D23" s="573">
        <v>3</v>
      </c>
      <c r="E23" s="955" t="s">
        <v>0</v>
      </c>
      <c r="F23" s="594"/>
      <c r="G23" s="595">
        <v>5000</v>
      </c>
      <c r="H23" s="596"/>
      <c r="I23" s="568"/>
      <c r="J23" s="741">
        <f t="shared" si="0"/>
        <v>5000</v>
      </c>
      <c r="K23" s="567"/>
      <c r="L23" s="755"/>
      <c r="M23" s="448"/>
      <c r="N23" s="448">
        <f t="shared" si="2"/>
        <v>5000</v>
      </c>
      <c r="O23" s="1007">
        <v>15000</v>
      </c>
      <c r="P23" s="1025"/>
    </row>
    <row r="24" spans="1:16">
      <c r="A24" s="95">
        <v>17</v>
      </c>
      <c r="B24" s="217"/>
      <c r="C24" s="473" t="s">
        <v>305</v>
      </c>
      <c r="D24" s="573">
        <v>4</v>
      </c>
      <c r="E24" s="733" t="s">
        <v>66</v>
      </c>
      <c r="F24" s="597"/>
      <c r="G24" s="598">
        <v>20000</v>
      </c>
      <c r="H24" s="599"/>
      <c r="I24" s="569"/>
      <c r="J24" s="741">
        <f t="shared" si="0"/>
        <v>20000</v>
      </c>
      <c r="K24" s="570"/>
      <c r="L24" s="756"/>
      <c r="M24" s="571"/>
      <c r="N24" s="571">
        <f t="shared" si="2"/>
        <v>20000</v>
      </c>
      <c r="O24" s="1007"/>
      <c r="P24" s="1025"/>
    </row>
    <row r="25" spans="1:16">
      <c r="A25" s="95">
        <v>18</v>
      </c>
      <c r="B25" s="92"/>
      <c r="C25" s="472"/>
      <c r="D25" s="573">
        <v>5</v>
      </c>
      <c r="E25" s="734" t="s">
        <v>443</v>
      </c>
      <c r="F25" s="560"/>
      <c r="G25" s="561">
        <v>450000</v>
      </c>
      <c r="H25" s="561"/>
      <c r="I25" s="562"/>
      <c r="J25" s="745">
        <f t="shared" si="0"/>
        <v>450000</v>
      </c>
      <c r="K25" s="552"/>
      <c r="L25" s="757"/>
      <c r="M25" s="604"/>
      <c r="N25" s="563">
        <f t="shared" si="2"/>
        <v>450000</v>
      </c>
      <c r="P25" s="1025"/>
    </row>
    <row r="26" spans="1:16">
      <c r="A26" s="95">
        <v>19</v>
      </c>
      <c r="B26" s="591">
        <v>3</v>
      </c>
      <c r="C26" s="475" t="s">
        <v>305</v>
      </c>
      <c r="D26" s="359" t="s">
        <v>240</v>
      </c>
      <c r="E26" s="332"/>
      <c r="F26" s="120">
        <f>SUM(F27:F28)</f>
        <v>0</v>
      </c>
      <c r="G26" s="121">
        <v>292469</v>
      </c>
      <c r="H26" s="121">
        <f>SUM(H27:H28)</f>
        <v>0</v>
      </c>
      <c r="I26" s="310">
        <f>SUM(I27:I28)</f>
        <v>0</v>
      </c>
      <c r="J26" s="746">
        <f t="shared" si="0"/>
        <v>292469</v>
      </c>
      <c r="K26" s="120">
        <v>0</v>
      </c>
      <c r="L26" s="140">
        <f>SUM(L27:L28)</f>
        <v>0</v>
      </c>
      <c r="M26" s="133">
        <f>SUM(K26:L26)</f>
        <v>0</v>
      </c>
      <c r="N26" s="133">
        <f>J26+M26</f>
        <v>292469</v>
      </c>
      <c r="O26" s="1030" t="s">
        <v>469</v>
      </c>
      <c r="P26" s="1031"/>
    </row>
    <row r="27" spans="1:16">
      <c r="A27" s="95">
        <v>20</v>
      </c>
      <c r="B27" s="92"/>
      <c r="C27" s="479"/>
      <c r="D27" s="4" t="s">
        <v>92</v>
      </c>
      <c r="E27" s="202" t="s">
        <v>459</v>
      </c>
      <c r="F27" s="223"/>
      <c r="G27" s="5">
        <v>291469</v>
      </c>
      <c r="H27" s="5"/>
      <c r="I27" s="443"/>
      <c r="J27" s="747">
        <f t="shared" si="0"/>
        <v>291469</v>
      </c>
      <c r="K27" s="223">
        <v>0</v>
      </c>
      <c r="L27" s="224"/>
      <c r="M27" s="317">
        <f>SUM(K27:L27)</f>
        <v>0</v>
      </c>
      <c r="N27" s="448">
        <f t="shared" si="2"/>
        <v>291469</v>
      </c>
      <c r="P27" s="1026">
        <v>6639</v>
      </c>
    </row>
    <row r="28" spans="1:16">
      <c r="A28" s="95">
        <v>21</v>
      </c>
      <c r="B28" s="601"/>
      <c r="C28" s="476" t="s">
        <v>386</v>
      </c>
      <c r="D28" s="205">
        <v>2</v>
      </c>
      <c r="E28" s="735" t="s">
        <v>331</v>
      </c>
      <c r="F28" s="367"/>
      <c r="G28" s="216">
        <v>1000</v>
      </c>
      <c r="H28" s="206"/>
      <c r="I28" s="444"/>
      <c r="J28" s="747">
        <f t="shared" si="0"/>
        <v>1000</v>
      </c>
      <c r="K28" s="222"/>
      <c r="L28" s="758"/>
      <c r="M28" s="321"/>
      <c r="N28" s="451">
        <f t="shared" si="2"/>
        <v>1000</v>
      </c>
      <c r="O28" s="1007"/>
      <c r="P28" s="1026"/>
    </row>
    <row r="29" spans="1:16" s="127" customFormat="1">
      <c r="A29" s="95">
        <v>22</v>
      </c>
      <c r="B29" s="591">
        <v>4</v>
      </c>
      <c r="C29" s="475"/>
      <c r="D29" s="373" t="s">
        <v>337</v>
      </c>
      <c r="E29" s="731"/>
      <c r="F29" s="308">
        <f>SUM(F30:F33)</f>
        <v>0</v>
      </c>
      <c r="G29" s="300">
        <v>1803052</v>
      </c>
      <c r="H29" s="300">
        <f>SUM(H30:H31)</f>
        <v>60000</v>
      </c>
      <c r="I29" s="438">
        <f>SUM(I30:I33)</f>
        <v>0</v>
      </c>
      <c r="J29" s="746">
        <f>SUM(F29:I29)</f>
        <v>1863052</v>
      </c>
      <c r="K29" s="308">
        <v>27000</v>
      </c>
      <c r="L29" s="861">
        <f>SUM(L30:L31)</f>
        <v>0</v>
      </c>
      <c r="M29" s="368">
        <f>SUM(K29:L29)</f>
        <v>27000</v>
      </c>
      <c r="N29" s="311">
        <f>J29+M29</f>
        <v>1890052</v>
      </c>
      <c r="O29" s="1008"/>
      <c r="P29" s="1028"/>
    </row>
    <row r="30" spans="1:16" s="127" customFormat="1">
      <c r="A30" s="95">
        <v>23</v>
      </c>
      <c r="B30" s="588"/>
      <c r="C30" s="472"/>
      <c r="D30" s="4" t="s">
        <v>92</v>
      </c>
      <c r="E30" s="202" t="s">
        <v>400</v>
      </c>
      <c r="F30" s="223"/>
      <c r="G30" s="5">
        <v>950000</v>
      </c>
      <c r="H30" s="5">
        <v>60000</v>
      </c>
      <c r="I30" s="443"/>
      <c r="J30" s="741">
        <f t="shared" ref="J30:J31" si="3">SUM(F30:I30)</f>
        <v>1010000</v>
      </c>
      <c r="K30" s="276">
        <v>27000</v>
      </c>
      <c r="L30" s="224"/>
      <c r="M30" s="603">
        <f>SUM(K30:L30)</f>
        <v>27000</v>
      </c>
      <c r="N30" s="450">
        <f t="shared" si="2"/>
        <v>1037000</v>
      </c>
      <c r="O30" s="1010">
        <v>984000</v>
      </c>
      <c r="P30" s="1027">
        <v>427000</v>
      </c>
    </row>
    <row r="31" spans="1:16">
      <c r="A31" s="95">
        <v>24</v>
      </c>
      <c r="B31" s="587"/>
      <c r="C31" s="472"/>
      <c r="D31" s="573">
        <v>2</v>
      </c>
      <c r="E31" s="730" t="s">
        <v>370</v>
      </c>
      <c r="F31" s="560"/>
      <c r="G31" s="706">
        <v>853052</v>
      </c>
      <c r="H31" s="706"/>
      <c r="I31" s="707"/>
      <c r="J31" s="745">
        <f t="shared" si="3"/>
        <v>853052</v>
      </c>
      <c r="K31" s="560">
        <v>0</v>
      </c>
      <c r="L31" s="754"/>
      <c r="M31" s="708">
        <f>SUM(K31:L31)</f>
        <v>0</v>
      </c>
      <c r="N31" s="563">
        <f>J31+M31</f>
        <v>853052</v>
      </c>
      <c r="P31" s="1025"/>
    </row>
    <row r="32" spans="1:16">
      <c r="A32" s="95">
        <v>25</v>
      </c>
      <c r="B32" s="591">
        <v>5</v>
      </c>
      <c r="C32" s="475" t="s">
        <v>306</v>
      </c>
      <c r="D32" s="371" t="s">
        <v>219</v>
      </c>
      <c r="E32" s="736"/>
      <c r="F32" s="120">
        <f>SUM(F33:F35)</f>
        <v>0</v>
      </c>
      <c r="G32" s="121">
        <v>120000</v>
      </c>
      <c r="H32" s="121">
        <f>SUM(H33:H37)</f>
        <v>0</v>
      </c>
      <c r="I32" s="310">
        <f>SUM(I33:I34)</f>
        <v>0</v>
      </c>
      <c r="J32" s="746">
        <f t="shared" si="0"/>
        <v>120000</v>
      </c>
      <c r="K32" s="120">
        <v>813718</v>
      </c>
      <c r="L32" s="746">
        <f>SUM(L33:L38)</f>
        <v>17000</v>
      </c>
      <c r="M32" s="133">
        <f>SUM(K32:L32)</f>
        <v>830718</v>
      </c>
      <c r="N32" s="133">
        <f>J32+M32</f>
        <v>950718</v>
      </c>
      <c r="O32" s="1007"/>
      <c r="P32" s="1026"/>
    </row>
    <row r="33" spans="1:16" s="339" customFormat="1">
      <c r="A33" s="95">
        <v>26</v>
      </c>
      <c r="B33" s="92"/>
      <c r="C33" s="792"/>
      <c r="D33" s="4" t="s">
        <v>92</v>
      </c>
      <c r="E33" s="202" t="s">
        <v>496</v>
      </c>
      <c r="F33" s="244"/>
      <c r="G33" s="8"/>
      <c r="H33" s="8"/>
      <c r="I33" s="278"/>
      <c r="J33" s="741"/>
      <c r="K33" s="20">
        <v>600000</v>
      </c>
      <c r="L33" s="9"/>
      <c r="M33" s="317">
        <f t="shared" ref="M33:M38" si="4">SUM(K33:L33)</f>
        <v>600000</v>
      </c>
      <c r="N33" s="452">
        <f t="shared" si="2"/>
        <v>600000</v>
      </c>
      <c r="O33" s="1007"/>
      <c r="P33" s="1026"/>
    </row>
    <row r="34" spans="1:16" s="339" customFormat="1">
      <c r="A34" s="95">
        <v>27</v>
      </c>
      <c r="B34" s="92"/>
      <c r="C34" s="792"/>
      <c r="D34" s="4" t="s">
        <v>93</v>
      </c>
      <c r="E34" s="202" t="s">
        <v>391</v>
      </c>
      <c r="F34" s="244"/>
      <c r="G34" s="8"/>
      <c r="H34" s="8"/>
      <c r="I34" s="278"/>
      <c r="J34" s="741"/>
      <c r="K34" s="20">
        <v>30000</v>
      </c>
      <c r="L34" s="9"/>
      <c r="M34" s="317">
        <f t="shared" si="4"/>
        <v>30000</v>
      </c>
      <c r="N34" s="452">
        <f t="shared" si="2"/>
        <v>30000</v>
      </c>
      <c r="O34" s="1006"/>
      <c r="P34" s="1025"/>
    </row>
    <row r="35" spans="1:16" s="339" customFormat="1">
      <c r="A35" s="95">
        <v>28</v>
      </c>
      <c r="B35" s="92"/>
      <c r="C35" s="792"/>
      <c r="D35" s="4" t="s">
        <v>94</v>
      </c>
      <c r="E35" s="304" t="s">
        <v>401</v>
      </c>
      <c r="F35" s="244"/>
      <c r="G35" s="8">
        <v>120000</v>
      </c>
      <c r="H35" s="8"/>
      <c r="I35" s="278"/>
      <c r="J35" s="741">
        <f>SUM(F35:I35)</f>
        <v>120000</v>
      </c>
      <c r="K35" s="20">
        <v>0</v>
      </c>
      <c r="L35" s="9"/>
      <c r="M35" s="317">
        <f t="shared" si="4"/>
        <v>0</v>
      </c>
      <c r="N35" s="452">
        <f>J35+M35</f>
        <v>120000</v>
      </c>
      <c r="O35" s="1007">
        <v>130000</v>
      </c>
      <c r="P35" s="1025"/>
    </row>
    <row r="36" spans="1:16" s="339" customFormat="1">
      <c r="A36" s="95">
        <v>29</v>
      </c>
      <c r="B36" s="92"/>
      <c r="C36" s="792"/>
      <c r="D36" s="4" t="s">
        <v>95</v>
      </c>
      <c r="E36" s="304" t="s">
        <v>486</v>
      </c>
      <c r="F36" s="244"/>
      <c r="G36" s="8">
        <v>0</v>
      </c>
      <c r="H36" s="8"/>
      <c r="I36" s="278"/>
      <c r="J36" s="741">
        <f t="shared" ref="J36:J37" si="5">SUM(F36:I36)</f>
        <v>0</v>
      </c>
      <c r="K36" s="20">
        <v>30000</v>
      </c>
      <c r="L36" s="9"/>
      <c r="M36" s="317">
        <f t="shared" si="4"/>
        <v>30000</v>
      </c>
      <c r="N36" s="452">
        <f>J36+M36</f>
        <v>30000</v>
      </c>
      <c r="O36" s="1007"/>
      <c r="P36" s="1026">
        <v>230000</v>
      </c>
    </row>
    <row r="37" spans="1:16" s="339" customFormat="1">
      <c r="A37" s="95">
        <v>30</v>
      </c>
      <c r="B37" s="92"/>
      <c r="C37" s="792"/>
      <c r="D37" s="4" t="s">
        <v>96</v>
      </c>
      <c r="E37" s="304" t="s">
        <v>453</v>
      </c>
      <c r="F37" s="244"/>
      <c r="G37" s="8">
        <v>0</v>
      </c>
      <c r="H37" s="8"/>
      <c r="I37" s="278"/>
      <c r="J37" s="741">
        <f t="shared" si="5"/>
        <v>0</v>
      </c>
      <c r="K37" s="20">
        <v>68000</v>
      </c>
      <c r="L37" s="9"/>
      <c r="M37" s="317">
        <f t="shared" si="4"/>
        <v>68000</v>
      </c>
      <c r="N37" s="452">
        <f>J37+M37</f>
        <v>68000</v>
      </c>
      <c r="O37" s="1007"/>
      <c r="P37" s="1026">
        <v>288917</v>
      </c>
    </row>
    <row r="38" spans="1:16" s="339" customFormat="1">
      <c r="A38" s="95">
        <v>31</v>
      </c>
      <c r="B38" s="92"/>
      <c r="C38" s="792"/>
      <c r="D38" s="4" t="s">
        <v>171</v>
      </c>
      <c r="E38" s="304" t="s">
        <v>521</v>
      </c>
      <c r="F38" s="244"/>
      <c r="G38" s="8"/>
      <c r="H38" s="8"/>
      <c r="I38" s="278"/>
      <c r="J38" s="741"/>
      <c r="K38" s="20">
        <v>85718</v>
      </c>
      <c r="L38" s="9">
        <v>17000</v>
      </c>
      <c r="M38" s="317">
        <f t="shared" si="4"/>
        <v>102718</v>
      </c>
      <c r="N38" s="452">
        <f>J38+M38</f>
        <v>102718</v>
      </c>
      <c r="O38" s="1007"/>
      <c r="P38" s="1026"/>
    </row>
    <row r="39" spans="1:16">
      <c r="A39" s="95">
        <v>32</v>
      </c>
      <c r="B39" s="591">
        <v>6</v>
      </c>
      <c r="C39" s="475" t="s">
        <v>306</v>
      </c>
      <c r="D39" s="371" t="s">
        <v>23</v>
      </c>
      <c r="E39" s="736"/>
      <c r="F39" s="120">
        <f>SUM(F40:F45)</f>
        <v>0</v>
      </c>
      <c r="G39" s="121">
        <v>818813</v>
      </c>
      <c r="H39" s="121">
        <f>SUM(H40:H45)</f>
        <v>0</v>
      </c>
      <c r="I39" s="310">
        <f>SUM(I40:I42)</f>
        <v>0</v>
      </c>
      <c r="J39" s="746">
        <f>SUM(F39:I39)</f>
        <v>818813</v>
      </c>
      <c r="K39" s="120">
        <v>0</v>
      </c>
      <c r="L39" s="140">
        <f>SUM(L40:L42)</f>
        <v>0</v>
      </c>
      <c r="M39" s="133">
        <f>SUM(K39:L39)</f>
        <v>0</v>
      </c>
      <c r="N39" s="133">
        <f>J39+M39</f>
        <v>818813</v>
      </c>
      <c r="P39" s="1025"/>
    </row>
    <row r="40" spans="1:16">
      <c r="A40" s="95">
        <v>33</v>
      </c>
      <c r="B40" s="92"/>
      <c r="C40" s="479"/>
      <c r="D40" s="4" t="s">
        <v>92</v>
      </c>
      <c r="E40" s="202" t="s">
        <v>35</v>
      </c>
      <c r="F40" s="171"/>
      <c r="G40" s="5">
        <v>15000</v>
      </c>
      <c r="H40" s="8"/>
      <c r="I40" s="278"/>
      <c r="J40" s="741">
        <f t="shared" ref="J40:J45" si="6">SUM(F40:I40)</f>
        <v>15000</v>
      </c>
      <c r="K40" s="171"/>
      <c r="L40" s="194"/>
      <c r="M40" s="317"/>
      <c r="N40" s="448">
        <f t="shared" si="2"/>
        <v>15000</v>
      </c>
      <c r="P40" s="1025"/>
    </row>
    <row r="41" spans="1:16">
      <c r="A41" s="95">
        <v>34</v>
      </c>
      <c r="B41" s="98"/>
      <c r="C41" s="479"/>
      <c r="D41" s="4" t="s">
        <v>93</v>
      </c>
      <c r="E41" s="279" t="s">
        <v>36</v>
      </c>
      <c r="F41" s="20"/>
      <c r="G41" s="5">
        <v>7500</v>
      </c>
      <c r="H41" s="8"/>
      <c r="I41" s="278"/>
      <c r="J41" s="741">
        <f t="shared" si="6"/>
        <v>7500</v>
      </c>
      <c r="K41" s="171"/>
      <c r="L41" s="194"/>
      <c r="M41" s="317"/>
      <c r="N41" s="448">
        <f t="shared" si="2"/>
        <v>7500</v>
      </c>
      <c r="P41" s="1025"/>
    </row>
    <row r="42" spans="1:16">
      <c r="A42" s="95">
        <v>35</v>
      </c>
      <c r="B42" s="602"/>
      <c r="C42" s="480"/>
      <c r="D42" s="540" t="s">
        <v>94</v>
      </c>
      <c r="E42" s="279" t="s">
        <v>320</v>
      </c>
      <c r="F42" s="22"/>
      <c r="G42" s="13">
        <v>168000</v>
      </c>
      <c r="H42" s="13"/>
      <c r="I42" s="273"/>
      <c r="J42" s="741">
        <f t="shared" si="6"/>
        <v>168000</v>
      </c>
      <c r="K42" s="437"/>
      <c r="L42" s="759"/>
      <c r="M42" s="317"/>
      <c r="N42" s="451">
        <f t="shared" si="2"/>
        <v>168000</v>
      </c>
      <c r="P42" s="1025"/>
    </row>
    <row r="43" spans="1:16" s="110" customFormat="1">
      <c r="A43" s="95">
        <v>36</v>
      </c>
      <c r="B43" s="92"/>
      <c r="C43" s="472"/>
      <c r="D43" s="540" t="s">
        <v>95</v>
      </c>
      <c r="E43" s="304" t="s">
        <v>436</v>
      </c>
      <c r="F43" s="239"/>
      <c r="G43" s="295">
        <v>126576</v>
      </c>
      <c r="H43" s="295"/>
      <c r="I43" s="394"/>
      <c r="J43" s="741">
        <f t="shared" si="6"/>
        <v>126576</v>
      </c>
      <c r="K43" s="20"/>
      <c r="L43" s="9"/>
      <c r="M43" s="317"/>
      <c r="N43" s="451">
        <f t="shared" si="2"/>
        <v>126576</v>
      </c>
      <c r="O43" s="1011"/>
      <c r="P43" s="1029"/>
    </row>
    <row r="44" spans="1:16" s="110" customFormat="1">
      <c r="A44" s="95">
        <v>37</v>
      </c>
      <c r="B44" s="602"/>
      <c r="C44" s="658"/>
      <c r="D44" s="540" t="s">
        <v>96</v>
      </c>
      <c r="E44" s="737" t="s">
        <v>437</v>
      </c>
      <c r="F44" s="718"/>
      <c r="G44" s="810">
        <v>341737</v>
      </c>
      <c r="H44" s="810"/>
      <c r="I44" s="719"/>
      <c r="J44" s="748">
        <f t="shared" si="6"/>
        <v>341737</v>
      </c>
      <c r="K44" s="22"/>
      <c r="L44" s="14"/>
      <c r="M44" s="317"/>
      <c r="N44" s="451">
        <f t="shared" si="2"/>
        <v>341737</v>
      </c>
      <c r="O44" s="1011"/>
      <c r="P44" s="1029"/>
    </row>
    <row r="45" spans="1:16" s="110" customFormat="1" ht="13.5" thickBot="1">
      <c r="A45" s="97">
        <v>38</v>
      </c>
      <c r="B45" s="164"/>
      <c r="C45" s="557"/>
      <c r="D45" s="112" t="s">
        <v>171</v>
      </c>
      <c r="E45" s="387" t="s">
        <v>450</v>
      </c>
      <c r="F45" s="807"/>
      <c r="G45" s="392">
        <v>160000</v>
      </c>
      <c r="H45" s="392"/>
      <c r="I45" s="558"/>
      <c r="J45" s="808">
        <f t="shared" si="6"/>
        <v>160000</v>
      </c>
      <c r="K45" s="24"/>
      <c r="L45" s="19"/>
      <c r="M45" s="333"/>
      <c r="N45" s="453">
        <f t="shared" si="2"/>
        <v>160000</v>
      </c>
      <c r="O45" s="1011"/>
      <c r="P45" s="1029"/>
    </row>
    <row r="46" spans="1:16">
      <c r="G46" s="67"/>
    </row>
    <row r="48" spans="1:16">
      <c r="G48" s="67"/>
    </row>
    <row r="50" spans="7:7">
      <c r="G50" s="67"/>
    </row>
  </sheetData>
  <mergeCells count="15">
    <mergeCell ref="N3:N7"/>
    <mergeCell ref="M6:M7"/>
    <mergeCell ref="K4:M4"/>
    <mergeCell ref="L6:L7"/>
    <mergeCell ref="K5:M5"/>
    <mergeCell ref="A3:M3"/>
    <mergeCell ref="F4:J4"/>
    <mergeCell ref="F5:J5"/>
    <mergeCell ref="B4:B7"/>
    <mergeCell ref="F6:F7"/>
    <mergeCell ref="G6:G7"/>
    <mergeCell ref="H6:H7"/>
    <mergeCell ref="K6:K7"/>
    <mergeCell ref="J6:J7"/>
    <mergeCell ref="I6:I7"/>
  </mergeCells>
  <phoneticPr fontId="2" type="noConversion"/>
  <pageMargins left="0.6692913385826772" right="0.19685039370078741" top="0.78740157480314965" bottom="0.35433070866141736" header="0.15748031496062992" footer="3.937007874015748E-2"/>
  <pageSetup paperSize="9" scale="80" orientation="landscape" r:id="rId1"/>
  <headerFooter alignWithMargins="0">
    <oddFooter>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45"/>
  <sheetViews>
    <sheetView view="pageBreakPreview" zoomScaleNormal="100" zoomScaleSheetLayoutView="100" workbookViewId="0">
      <selection activeCell="R10" sqref="R10"/>
    </sheetView>
  </sheetViews>
  <sheetFormatPr defaultRowHeight="12.75"/>
  <cols>
    <col min="1" max="1" width="3.28515625" style="26" customWidth="1"/>
    <col min="2" max="2" width="3.42578125" style="25" customWidth="1"/>
    <col min="3" max="3" width="7.28515625" style="259" customWidth="1"/>
    <col min="4" max="4" width="2.28515625" customWidth="1"/>
    <col min="5" max="5" width="44.85546875" customWidth="1"/>
    <col min="6" max="6" width="10.7109375" customWidth="1"/>
    <col min="7" max="7" width="9.7109375" customWidth="1"/>
    <col min="8" max="8" width="10.42578125" style="245" customWidth="1"/>
    <col min="9" max="9" width="10.28515625" customWidth="1"/>
    <col min="10" max="10" width="9.42578125" customWidth="1"/>
    <col min="11" max="11" width="10.42578125" style="245" customWidth="1"/>
    <col min="12" max="12" width="10.7109375" style="246" customWidth="1"/>
    <col min="13" max="13" width="8" style="1007" hidden="1" customWidth="1"/>
    <col min="14" max="14" width="0" hidden="1" customWidth="1"/>
  </cols>
  <sheetData>
    <row r="1" spans="1:14" ht="18.75">
      <c r="A1" s="191" t="s">
        <v>202</v>
      </c>
      <c r="K1" s="344"/>
    </row>
    <row r="2" spans="1:14" ht="13.5" thickBot="1">
      <c r="L2" s="509" t="s">
        <v>295</v>
      </c>
    </row>
    <row r="3" spans="1:14" ht="18.2" customHeight="1" thickBot="1">
      <c r="A3" s="1105" t="s">
        <v>451</v>
      </c>
      <c r="B3" s="1106"/>
      <c r="C3" s="1106"/>
      <c r="D3" s="1106"/>
      <c r="E3" s="1106"/>
      <c r="F3" s="1106"/>
      <c r="G3" s="1106"/>
      <c r="H3" s="1106"/>
      <c r="I3" s="1107"/>
      <c r="J3" s="1107"/>
      <c r="K3" s="1108"/>
      <c r="L3" s="1093" t="s">
        <v>520</v>
      </c>
    </row>
    <row r="4" spans="1:14" ht="16.899999999999999" customHeight="1">
      <c r="A4" s="229"/>
      <c r="B4" s="1111" t="s">
        <v>190</v>
      </c>
      <c r="C4" s="637"/>
      <c r="D4" s="230"/>
      <c r="E4" s="640"/>
      <c r="F4" s="1098" t="s">
        <v>99</v>
      </c>
      <c r="G4" s="1098"/>
      <c r="H4" s="1099"/>
      <c r="I4" s="1097" t="s">
        <v>98</v>
      </c>
      <c r="J4" s="1098"/>
      <c r="K4" s="1099"/>
      <c r="L4" s="1117"/>
    </row>
    <row r="5" spans="1:14" ht="20.65" customHeight="1" thickBot="1">
      <c r="A5" s="231"/>
      <c r="B5" s="1112"/>
      <c r="C5" s="638" t="s">
        <v>349</v>
      </c>
      <c r="D5" s="232"/>
      <c r="E5" s="641"/>
      <c r="F5" s="1122" t="s">
        <v>97</v>
      </c>
      <c r="G5" s="1122"/>
      <c r="H5" s="1123"/>
      <c r="I5" s="1119" t="s">
        <v>97</v>
      </c>
      <c r="J5" s="1120"/>
      <c r="K5" s="1121"/>
      <c r="L5" s="1117"/>
    </row>
    <row r="6" spans="1:14" ht="21.4" customHeight="1">
      <c r="A6" s="231"/>
      <c r="B6" s="1112"/>
      <c r="C6" s="638" t="s">
        <v>170</v>
      </c>
      <c r="D6" s="232"/>
      <c r="E6" s="642" t="s">
        <v>348</v>
      </c>
      <c r="F6" s="1100" t="s">
        <v>518</v>
      </c>
      <c r="G6" s="1100" t="s">
        <v>515</v>
      </c>
      <c r="H6" s="1095" t="s">
        <v>519</v>
      </c>
      <c r="I6" s="1124" t="s">
        <v>518</v>
      </c>
      <c r="J6" s="1135" t="s">
        <v>515</v>
      </c>
      <c r="K6" s="1095" t="s">
        <v>519</v>
      </c>
      <c r="L6" s="1117"/>
    </row>
    <row r="7" spans="1:14" ht="44.25" customHeight="1" thickBot="1">
      <c r="A7" s="635"/>
      <c r="B7" s="1126"/>
      <c r="C7" s="639"/>
      <c r="D7" s="636"/>
      <c r="E7" s="643"/>
      <c r="F7" s="1101"/>
      <c r="G7" s="1101"/>
      <c r="H7" s="1096"/>
      <c r="I7" s="1125"/>
      <c r="J7" s="1136"/>
      <c r="K7" s="1096"/>
      <c r="L7" s="1118"/>
      <c r="M7" s="1023" t="s">
        <v>470</v>
      </c>
      <c r="N7" s="1024" t="s">
        <v>471</v>
      </c>
    </row>
    <row r="8" spans="1:14" ht="15.75" thickBot="1">
      <c r="A8" s="629">
        <v>1</v>
      </c>
      <c r="B8" s="250" t="s">
        <v>218</v>
      </c>
      <c r="C8" s="260"/>
      <c r="D8" s="579"/>
      <c r="E8" s="580"/>
      <c r="F8" s="375">
        <v>4525500</v>
      </c>
      <c r="G8" s="375">
        <f>G9+G14+G20+G22+G25+G30+G12</f>
        <v>26220</v>
      </c>
      <c r="H8" s="266">
        <f t="shared" ref="H8:H31" si="0">SUM(F8:G8)</f>
        <v>4551720</v>
      </c>
      <c r="I8" s="265">
        <v>162000</v>
      </c>
      <c r="J8" s="790">
        <f>J9+J14+J20+J22+J25+J30+J12</f>
        <v>0</v>
      </c>
      <c r="K8" s="266">
        <f>SUM(I8:J8)</f>
        <v>162000</v>
      </c>
      <c r="L8" s="255">
        <f>H8+K8</f>
        <v>4713720</v>
      </c>
    </row>
    <row r="9" spans="1:14">
      <c r="A9" s="629">
        <v>2</v>
      </c>
      <c r="B9" s="665">
        <v>1</v>
      </c>
      <c r="C9" s="1062" t="s">
        <v>316</v>
      </c>
      <c r="D9" s="669" t="s">
        <v>241</v>
      </c>
      <c r="E9" s="670"/>
      <c r="F9" s="362">
        <v>21500</v>
      </c>
      <c r="G9" s="362">
        <f>SUM(G10:G11)</f>
        <v>0</v>
      </c>
      <c r="H9" s="363">
        <f t="shared" si="0"/>
        <v>21500</v>
      </c>
      <c r="I9" s="296">
        <v>0</v>
      </c>
      <c r="J9" s="617">
        <f>SUM(J10:J11)</f>
        <v>0</v>
      </c>
      <c r="K9" s="938">
        <f>SUM(I9:J9)</f>
        <v>0</v>
      </c>
      <c r="L9" s="243">
        <f t="shared" ref="L9:L27" si="1">H9+K9</f>
        <v>21500</v>
      </c>
    </row>
    <row r="10" spans="1:14" ht="24" customHeight="1">
      <c r="A10" s="629">
        <v>3</v>
      </c>
      <c r="B10" s="666"/>
      <c r="C10" s="553"/>
      <c r="D10" s="382">
        <v>1</v>
      </c>
      <c r="E10" s="547" t="s">
        <v>282</v>
      </c>
      <c r="F10" s="8">
        <v>7000</v>
      </c>
      <c r="G10" s="8"/>
      <c r="H10" s="317">
        <f t="shared" si="0"/>
        <v>7000</v>
      </c>
      <c r="I10" s="244"/>
      <c r="J10" s="753"/>
      <c r="K10" s="939"/>
      <c r="L10" s="459">
        <f t="shared" si="1"/>
        <v>7000</v>
      </c>
    </row>
    <row r="11" spans="1:14">
      <c r="A11" s="629">
        <v>4</v>
      </c>
      <c r="B11" s="666"/>
      <c r="C11" s="553"/>
      <c r="D11" s="382">
        <v>2</v>
      </c>
      <c r="E11" s="548" t="s">
        <v>321</v>
      </c>
      <c r="F11" s="8">
        <v>14500</v>
      </c>
      <c r="G11" s="8"/>
      <c r="H11" s="317">
        <f t="shared" si="0"/>
        <v>14500</v>
      </c>
      <c r="I11" s="244"/>
      <c r="J11" s="753"/>
      <c r="K11" s="939"/>
      <c r="L11" s="459">
        <f t="shared" si="1"/>
        <v>14500</v>
      </c>
    </row>
    <row r="12" spans="1:14">
      <c r="A12" s="629">
        <v>5</v>
      </c>
      <c r="B12" s="667">
        <v>2</v>
      </c>
      <c r="C12" s="488" t="s">
        <v>298</v>
      </c>
      <c r="D12" s="386" t="s">
        <v>290</v>
      </c>
      <c r="E12" s="119"/>
      <c r="F12" s="300">
        <v>350000</v>
      </c>
      <c r="G12" s="300">
        <f>SUM(G13:G13)</f>
        <v>0</v>
      </c>
      <c r="H12" s="311">
        <f t="shared" si="0"/>
        <v>350000</v>
      </c>
      <c r="I12" s="312">
        <v>0</v>
      </c>
      <c r="J12" s="791">
        <f>SUM(J13:J13)</f>
        <v>0</v>
      </c>
      <c r="K12" s="941">
        <f>SUM(I12:J12)</f>
        <v>0</v>
      </c>
      <c r="L12" s="456">
        <f t="shared" ref="L12:L13" si="2">H12+K12</f>
        <v>350000</v>
      </c>
    </row>
    <row r="13" spans="1:14">
      <c r="A13" s="1058">
        <v>6</v>
      </c>
      <c r="B13" s="1048"/>
      <c r="C13" s="1049"/>
      <c r="D13" s="214">
        <v>1</v>
      </c>
      <c r="E13" s="611" t="s">
        <v>423</v>
      </c>
      <c r="F13" s="295">
        <v>350000</v>
      </c>
      <c r="G13" s="1016"/>
      <c r="H13" s="322">
        <f t="shared" si="0"/>
        <v>350000</v>
      </c>
      <c r="I13" s="309"/>
      <c r="J13" s="304"/>
      <c r="K13" s="1050"/>
      <c r="L13" s="459">
        <f t="shared" si="2"/>
        <v>350000</v>
      </c>
      <c r="M13" s="1007">
        <v>446000</v>
      </c>
    </row>
    <row r="14" spans="1:14">
      <c r="A14" s="1057">
        <v>7</v>
      </c>
      <c r="B14" s="671">
        <v>3</v>
      </c>
      <c r="C14" s="1063" t="s">
        <v>316</v>
      </c>
      <c r="D14" s="1131" t="s">
        <v>242</v>
      </c>
      <c r="E14" s="1132"/>
      <c r="F14" s="385">
        <v>135000</v>
      </c>
      <c r="G14" s="385">
        <f>SUM(G15:G19)</f>
        <v>26220</v>
      </c>
      <c r="H14" s="313">
        <f t="shared" si="0"/>
        <v>161220</v>
      </c>
      <c r="I14" s="125">
        <v>45000</v>
      </c>
      <c r="J14" s="193">
        <f>SUM(J15:J19)</f>
        <v>0</v>
      </c>
      <c r="K14" s="940">
        <f>SUM(I14:J14)</f>
        <v>45000</v>
      </c>
      <c r="L14" s="128">
        <f t="shared" si="1"/>
        <v>206220</v>
      </c>
    </row>
    <row r="15" spans="1:14">
      <c r="A15" s="629">
        <v>8</v>
      </c>
      <c r="B15" s="666"/>
      <c r="C15" s="553"/>
      <c r="D15" s="262">
        <v>1</v>
      </c>
      <c r="E15" s="549" t="s">
        <v>340</v>
      </c>
      <c r="F15" s="8">
        <v>50000</v>
      </c>
      <c r="G15" s="8"/>
      <c r="H15" s="317">
        <f t="shared" si="0"/>
        <v>50000</v>
      </c>
      <c r="I15" s="244">
        <v>10000</v>
      </c>
      <c r="J15" s="753"/>
      <c r="K15" s="939">
        <f>SUM(I15:J15)</f>
        <v>10000</v>
      </c>
      <c r="L15" s="459">
        <f>H15+K15</f>
        <v>60000</v>
      </c>
      <c r="M15" s="1007">
        <v>52000</v>
      </c>
    </row>
    <row r="16" spans="1:14">
      <c r="A16" s="629">
        <v>9</v>
      </c>
      <c r="B16" s="666"/>
      <c r="C16" s="553"/>
      <c r="D16" s="302">
        <v>2</v>
      </c>
      <c r="E16" s="550" t="s">
        <v>334</v>
      </c>
      <c r="F16" s="8">
        <v>15000</v>
      </c>
      <c r="G16" s="8"/>
      <c r="H16" s="317">
        <f t="shared" si="0"/>
        <v>15000</v>
      </c>
      <c r="I16" s="244"/>
      <c r="J16" s="753"/>
      <c r="K16" s="939"/>
      <c r="L16" s="459">
        <f t="shared" si="1"/>
        <v>15000</v>
      </c>
      <c r="M16" s="1007">
        <v>23000</v>
      </c>
    </row>
    <row r="17" spans="1:14">
      <c r="A17" s="629">
        <v>10</v>
      </c>
      <c r="B17" s="666"/>
      <c r="C17" s="553"/>
      <c r="D17" s="302">
        <v>3</v>
      </c>
      <c r="E17" s="550" t="s">
        <v>45</v>
      </c>
      <c r="F17" s="8">
        <v>50000</v>
      </c>
      <c r="G17" s="8">
        <v>26220</v>
      </c>
      <c r="H17" s="317">
        <f t="shared" si="0"/>
        <v>76220</v>
      </c>
      <c r="I17" s="244">
        <v>35000</v>
      </c>
      <c r="J17" s="753"/>
      <c r="K17" s="939">
        <f>SUM(I17:J17)</f>
        <v>35000</v>
      </c>
      <c r="L17" s="459">
        <f>H17+K17</f>
        <v>111220</v>
      </c>
      <c r="M17" s="1007">
        <v>62000</v>
      </c>
    </row>
    <row r="18" spans="1:14">
      <c r="A18" s="629">
        <v>11</v>
      </c>
      <c r="B18" s="666"/>
      <c r="C18" s="553"/>
      <c r="D18" s="302">
        <v>4</v>
      </c>
      <c r="E18" s="550" t="s">
        <v>243</v>
      </c>
      <c r="F18" s="146">
        <v>15000</v>
      </c>
      <c r="G18" s="8"/>
      <c r="H18" s="317">
        <f t="shared" si="0"/>
        <v>15000</v>
      </c>
      <c r="I18" s="244"/>
      <c r="J18" s="753"/>
      <c r="K18" s="939"/>
      <c r="L18" s="459">
        <f>H18+K18</f>
        <v>15000</v>
      </c>
      <c r="M18" s="1007">
        <v>18200</v>
      </c>
    </row>
    <row r="19" spans="1:14">
      <c r="A19" s="629">
        <v>12</v>
      </c>
      <c r="B19" s="666"/>
      <c r="C19" s="553"/>
      <c r="D19" s="302">
        <v>5</v>
      </c>
      <c r="E19" s="550" t="s">
        <v>449</v>
      </c>
      <c r="F19" s="146">
        <v>5000</v>
      </c>
      <c r="G19" s="8"/>
      <c r="H19" s="317">
        <f t="shared" si="0"/>
        <v>5000</v>
      </c>
      <c r="I19" s="244"/>
      <c r="J19" s="753"/>
      <c r="K19" s="939"/>
      <c r="L19" s="459">
        <f t="shared" si="1"/>
        <v>5000</v>
      </c>
      <c r="M19" s="1007">
        <v>12000</v>
      </c>
    </row>
    <row r="20" spans="1:14">
      <c r="A20" s="629">
        <v>13</v>
      </c>
      <c r="B20" s="667">
        <v>4</v>
      </c>
      <c r="C20" s="610" t="s">
        <v>316</v>
      </c>
      <c r="D20" s="1129" t="s">
        <v>46</v>
      </c>
      <c r="E20" s="1130"/>
      <c r="F20" s="300">
        <v>12000</v>
      </c>
      <c r="G20" s="300">
        <f>SUM(G21:G21)</f>
        <v>0</v>
      </c>
      <c r="H20" s="311">
        <f t="shared" si="0"/>
        <v>12000</v>
      </c>
      <c r="I20" s="120">
        <v>0</v>
      </c>
      <c r="J20" s="140">
        <f>SUM(J21:J21)</f>
        <v>0</v>
      </c>
      <c r="K20" s="545">
        <f>SUM(I20:J20)</f>
        <v>0</v>
      </c>
      <c r="L20" s="133">
        <f t="shared" si="1"/>
        <v>12000</v>
      </c>
    </row>
    <row r="21" spans="1:14" ht="14.45" customHeight="1">
      <c r="A21" s="629">
        <v>14</v>
      </c>
      <c r="B21" s="666"/>
      <c r="C21" s="553"/>
      <c r="D21" s="263">
        <v>1</v>
      </c>
      <c r="E21" s="549" t="s">
        <v>325</v>
      </c>
      <c r="F21" s="8">
        <v>12000</v>
      </c>
      <c r="G21" s="8"/>
      <c r="H21" s="317">
        <f t="shared" si="0"/>
        <v>12000</v>
      </c>
      <c r="I21" s="244"/>
      <c r="J21" s="753"/>
      <c r="K21" s="939"/>
      <c r="L21" s="459">
        <f t="shared" si="1"/>
        <v>12000</v>
      </c>
      <c r="M21" s="1007">
        <v>18000</v>
      </c>
    </row>
    <row r="22" spans="1:14">
      <c r="A22" s="629">
        <v>15</v>
      </c>
      <c r="B22" s="667">
        <v>5</v>
      </c>
      <c r="C22" s="488" t="s">
        <v>316</v>
      </c>
      <c r="D22" s="1133" t="s">
        <v>1</v>
      </c>
      <c r="E22" s="1134"/>
      <c r="F22" s="300">
        <v>4000</v>
      </c>
      <c r="G22" s="300"/>
      <c r="H22" s="311">
        <f t="shared" si="0"/>
        <v>4000</v>
      </c>
      <c r="I22" s="120">
        <v>15000</v>
      </c>
      <c r="J22" s="140">
        <v>0</v>
      </c>
      <c r="K22" s="545">
        <f>SUM(I22:J22)</f>
        <v>15000</v>
      </c>
      <c r="L22" s="133">
        <f>H22+K22</f>
        <v>19000</v>
      </c>
    </row>
    <row r="23" spans="1:14">
      <c r="A23" s="629">
        <v>16</v>
      </c>
      <c r="B23" s="666"/>
      <c r="C23" s="554"/>
      <c r="D23" s="302">
        <v>1</v>
      </c>
      <c r="E23" s="551" t="s">
        <v>1</v>
      </c>
      <c r="F23" s="8">
        <v>4000</v>
      </c>
      <c r="G23" s="8"/>
      <c r="H23" s="318">
        <f t="shared" si="0"/>
        <v>4000</v>
      </c>
      <c r="I23" s="244"/>
      <c r="J23" s="753"/>
      <c r="K23" s="939"/>
      <c r="L23" s="459">
        <f>H23+K23</f>
        <v>4000</v>
      </c>
      <c r="M23" s="1007">
        <v>6000</v>
      </c>
    </row>
    <row r="24" spans="1:14">
      <c r="A24" s="629">
        <v>17</v>
      </c>
      <c r="B24" s="666"/>
      <c r="C24" s="554"/>
      <c r="D24" s="302">
        <v>2</v>
      </c>
      <c r="E24" s="551" t="s">
        <v>439</v>
      </c>
      <c r="F24" s="8">
        <v>0</v>
      </c>
      <c r="G24" s="8"/>
      <c r="H24" s="318">
        <f t="shared" si="0"/>
        <v>0</v>
      </c>
      <c r="I24" s="244">
        <v>15000</v>
      </c>
      <c r="J24" s="753"/>
      <c r="K24" s="939">
        <f>SUM(I24:J24)</f>
        <v>15000</v>
      </c>
      <c r="L24" s="459">
        <f>H24+K24</f>
        <v>15000</v>
      </c>
    </row>
    <row r="25" spans="1:14">
      <c r="A25" s="629">
        <v>18</v>
      </c>
      <c r="B25" s="667">
        <v>6</v>
      </c>
      <c r="C25" s="555"/>
      <c r="D25" s="1127" t="s">
        <v>2</v>
      </c>
      <c r="E25" s="1128"/>
      <c r="F25" s="300">
        <v>3753000</v>
      </c>
      <c r="G25" s="300">
        <f>SUM(G26:G29)</f>
        <v>0</v>
      </c>
      <c r="H25" s="311">
        <f t="shared" si="0"/>
        <v>3753000</v>
      </c>
      <c r="I25" s="120">
        <v>102000</v>
      </c>
      <c r="J25" s="140">
        <f>SUM(J26:J28)</f>
        <v>0</v>
      </c>
      <c r="K25" s="545">
        <f t="shared" ref="K25:K30" si="3">SUM(I25:J25)</f>
        <v>102000</v>
      </c>
      <c r="L25" s="133">
        <f>H25+K25</f>
        <v>3855000</v>
      </c>
    </row>
    <row r="26" spans="1:14">
      <c r="A26" s="629">
        <v>19</v>
      </c>
      <c r="B26" s="666"/>
      <c r="C26" s="556" t="s">
        <v>316</v>
      </c>
      <c r="D26" s="302">
        <v>1</v>
      </c>
      <c r="E26" s="551" t="s">
        <v>3</v>
      </c>
      <c r="F26" s="8">
        <v>850000</v>
      </c>
      <c r="G26" s="8"/>
      <c r="H26" s="318">
        <f t="shared" si="0"/>
        <v>850000</v>
      </c>
      <c r="I26" s="244">
        <v>60000</v>
      </c>
      <c r="J26" s="753"/>
      <c r="K26" s="939">
        <f t="shared" si="3"/>
        <v>60000</v>
      </c>
      <c r="L26" s="459">
        <f t="shared" si="1"/>
        <v>910000</v>
      </c>
      <c r="M26" s="971">
        <v>900500</v>
      </c>
      <c r="N26" s="1021">
        <v>408000</v>
      </c>
    </row>
    <row r="27" spans="1:14">
      <c r="A27" s="629">
        <v>20</v>
      </c>
      <c r="B27" s="666"/>
      <c r="C27" s="476" t="s">
        <v>316</v>
      </c>
      <c r="D27" s="214">
        <v>2</v>
      </c>
      <c r="E27" s="551" t="s">
        <v>341</v>
      </c>
      <c r="F27" s="8">
        <v>535000</v>
      </c>
      <c r="G27" s="146"/>
      <c r="H27" s="317">
        <f t="shared" si="0"/>
        <v>535000</v>
      </c>
      <c r="I27" s="244">
        <v>0</v>
      </c>
      <c r="J27" s="753"/>
      <c r="K27" s="939">
        <f t="shared" si="3"/>
        <v>0</v>
      </c>
      <c r="L27" s="459">
        <f t="shared" si="1"/>
        <v>535000</v>
      </c>
      <c r="M27" s="1022">
        <v>550000</v>
      </c>
    </row>
    <row r="28" spans="1:14">
      <c r="A28" s="629">
        <v>21</v>
      </c>
      <c r="B28" s="666"/>
      <c r="C28" s="476" t="s">
        <v>298</v>
      </c>
      <c r="D28" s="214">
        <v>3</v>
      </c>
      <c r="E28" s="551" t="s">
        <v>422</v>
      </c>
      <c r="F28" s="8">
        <v>2168000</v>
      </c>
      <c r="G28" s="8"/>
      <c r="H28" s="317">
        <f t="shared" si="0"/>
        <v>2168000</v>
      </c>
      <c r="I28" s="244">
        <v>42000</v>
      </c>
      <c r="J28" s="753"/>
      <c r="K28" s="939">
        <f t="shared" si="3"/>
        <v>42000</v>
      </c>
      <c r="L28" s="459">
        <f>H28+K28</f>
        <v>2210000</v>
      </c>
      <c r="M28" s="971">
        <v>2300000</v>
      </c>
      <c r="N28" s="1021">
        <v>142000</v>
      </c>
    </row>
    <row r="29" spans="1:14">
      <c r="A29" s="629">
        <v>22</v>
      </c>
      <c r="B29" s="666"/>
      <c r="C29" s="476" t="s">
        <v>298</v>
      </c>
      <c r="D29" s="214">
        <v>3</v>
      </c>
      <c r="E29" s="551" t="s">
        <v>454</v>
      </c>
      <c r="F29" s="8">
        <v>200000</v>
      </c>
      <c r="G29" s="146"/>
      <c r="H29" s="317">
        <f t="shared" si="0"/>
        <v>200000</v>
      </c>
      <c r="I29" s="244">
        <v>0</v>
      </c>
      <c r="J29" s="753"/>
      <c r="K29" s="939">
        <f t="shared" si="3"/>
        <v>0</v>
      </c>
      <c r="L29" s="459">
        <f>H29+K29</f>
        <v>200000</v>
      </c>
    </row>
    <row r="30" spans="1:14">
      <c r="A30" s="629">
        <v>23</v>
      </c>
      <c r="B30" s="667">
        <v>7</v>
      </c>
      <c r="C30" s="610" t="s">
        <v>307</v>
      </c>
      <c r="D30" s="559" t="s">
        <v>329</v>
      </c>
      <c r="E30" s="672"/>
      <c r="F30" s="300">
        <v>250000</v>
      </c>
      <c r="G30" s="300">
        <f>SUM(G31)</f>
        <v>0</v>
      </c>
      <c r="H30" s="311">
        <f t="shared" si="0"/>
        <v>250000</v>
      </c>
      <c r="I30" s="300">
        <v>0</v>
      </c>
      <c r="J30" s="305">
        <f>SUM(J31)</f>
        <v>0</v>
      </c>
      <c r="K30" s="940">
        <f t="shared" si="3"/>
        <v>0</v>
      </c>
      <c r="L30" s="133">
        <f>H30+K30</f>
        <v>250000</v>
      </c>
    </row>
    <row r="31" spans="1:14" ht="13.5" thickBot="1">
      <c r="A31" s="668">
        <v>24</v>
      </c>
      <c r="B31" s="1051"/>
      <c r="C31" s="1052"/>
      <c r="D31" s="383">
        <v>1</v>
      </c>
      <c r="E31" s="1053" t="s">
        <v>355</v>
      </c>
      <c r="F31" s="17">
        <v>250000</v>
      </c>
      <c r="G31" s="17"/>
      <c r="H31" s="333">
        <f t="shared" si="0"/>
        <v>250000</v>
      </c>
      <c r="I31" s="1054"/>
      <c r="J31" s="1055"/>
      <c r="K31" s="1056"/>
      <c r="L31" s="1083">
        <f>H31+K31</f>
        <v>250000</v>
      </c>
    </row>
    <row r="32" spans="1:14">
      <c r="B32"/>
      <c r="C32"/>
    </row>
    <row r="33" spans="2:5">
      <c r="B33"/>
      <c r="C33"/>
      <c r="E33" s="1047"/>
    </row>
    <row r="34" spans="2:5">
      <c r="B34"/>
      <c r="C34"/>
    </row>
    <row r="35" spans="2:5">
      <c r="B35"/>
      <c r="C35"/>
    </row>
    <row r="36" spans="2:5">
      <c r="B36"/>
      <c r="C36"/>
    </row>
    <row r="37" spans="2:5">
      <c r="B37"/>
      <c r="C37"/>
    </row>
    <row r="38" spans="2:5">
      <c r="B38"/>
      <c r="C38"/>
    </row>
    <row r="39" spans="2:5">
      <c r="B39"/>
      <c r="C39"/>
    </row>
    <row r="40" spans="2:5">
      <c r="B40"/>
      <c r="C40"/>
    </row>
    <row r="41" spans="2:5">
      <c r="B41"/>
      <c r="C41"/>
    </row>
    <row r="42" spans="2:5">
      <c r="B42"/>
      <c r="C42"/>
    </row>
    <row r="43" spans="2:5">
      <c r="B43"/>
      <c r="C43"/>
    </row>
    <row r="44" spans="2:5">
      <c r="B44"/>
      <c r="C44"/>
    </row>
    <row r="45" spans="2:5">
      <c r="B45"/>
      <c r="C45"/>
    </row>
    <row r="46" spans="2:5">
      <c r="B46"/>
      <c r="C46"/>
    </row>
    <row r="47" spans="2:5">
      <c r="B47"/>
      <c r="C47"/>
    </row>
    <row r="48" spans="2:5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  <row r="62" spans="2:3">
      <c r="B62"/>
      <c r="C62"/>
    </row>
    <row r="63" spans="2:3">
      <c r="B63"/>
      <c r="C63"/>
    </row>
    <row r="64" spans="2:3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  <row r="68" spans="2:3">
      <c r="B68"/>
      <c r="C68"/>
    </row>
    <row r="69" spans="2:3">
      <c r="B69"/>
      <c r="C69"/>
    </row>
    <row r="70" spans="2:3">
      <c r="B70"/>
      <c r="C70"/>
    </row>
    <row r="71" spans="2:3">
      <c r="B71"/>
      <c r="C71"/>
    </row>
    <row r="72" spans="2:3">
      <c r="B72"/>
      <c r="C72"/>
    </row>
    <row r="73" spans="2:3">
      <c r="B73"/>
      <c r="C73"/>
    </row>
    <row r="74" spans="2:3">
      <c r="B74"/>
      <c r="C74"/>
    </row>
    <row r="75" spans="2:3">
      <c r="B75"/>
      <c r="C75"/>
    </row>
    <row r="76" spans="2:3">
      <c r="B76"/>
      <c r="C76"/>
    </row>
    <row r="77" spans="2:3">
      <c r="B77"/>
      <c r="C77"/>
    </row>
    <row r="78" spans="2:3">
      <c r="B78"/>
      <c r="C78"/>
    </row>
    <row r="79" spans="2:3">
      <c r="B79"/>
      <c r="C79"/>
    </row>
    <row r="80" spans="2:3">
      <c r="B80"/>
      <c r="C80"/>
    </row>
    <row r="81" spans="2:3">
      <c r="B81"/>
      <c r="C81"/>
    </row>
    <row r="82" spans="2:3">
      <c r="B82"/>
      <c r="C82"/>
    </row>
    <row r="83" spans="2:3">
      <c r="B83"/>
      <c r="C83"/>
    </row>
    <row r="84" spans="2:3">
      <c r="B84"/>
      <c r="C84"/>
    </row>
    <row r="85" spans="2:3">
      <c r="B85"/>
      <c r="C85"/>
    </row>
    <row r="86" spans="2:3">
      <c r="B86"/>
      <c r="C86"/>
    </row>
    <row r="87" spans="2:3">
      <c r="B87"/>
      <c r="C87"/>
    </row>
    <row r="88" spans="2:3">
      <c r="B88"/>
      <c r="C88"/>
    </row>
    <row r="89" spans="2:3">
      <c r="B89"/>
      <c r="C89"/>
    </row>
    <row r="90" spans="2:3">
      <c r="B90"/>
      <c r="C90"/>
    </row>
    <row r="91" spans="2:3">
      <c r="B91"/>
      <c r="C91"/>
    </row>
    <row r="92" spans="2:3">
      <c r="B92"/>
      <c r="C92"/>
    </row>
    <row r="93" spans="2:3">
      <c r="B93"/>
      <c r="C93"/>
    </row>
    <row r="94" spans="2:3">
      <c r="B94"/>
      <c r="C94"/>
    </row>
    <row r="95" spans="2:3">
      <c r="B95"/>
      <c r="C95"/>
    </row>
    <row r="96" spans="2:3">
      <c r="B96"/>
      <c r="C96"/>
    </row>
    <row r="97" spans="2:3">
      <c r="B97"/>
      <c r="C97"/>
    </row>
    <row r="98" spans="2:3">
      <c r="B98"/>
      <c r="C98"/>
    </row>
    <row r="99" spans="2:3">
      <c r="B99"/>
      <c r="C99"/>
    </row>
    <row r="100" spans="2:3">
      <c r="B100"/>
      <c r="C100"/>
    </row>
    <row r="101" spans="2:3">
      <c r="B101"/>
      <c r="C101"/>
    </row>
    <row r="102" spans="2:3">
      <c r="B102"/>
      <c r="C102"/>
    </row>
    <row r="103" spans="2:3">
      <c r="B103"/>
      <c r="C103"/>
    </row>
    <row r="104" spans="2:3">
      <c r="B104"/>
      <c r="C104"/>
    </row>
    <row r="105" spans="2:3">
      <c r="B105"/>
      <c r="C105"/>
    </row>
    <row r="106" spans="2:3">
      <c r="B106"/>
      <c r="C106"/>
    </row>
    <row r="107" spans="2:3">
      <c r="B107"/>
      <c r="C107"/>
    </row>
    <row r="108" spans="2:3">
      <c r="B108"/>
      <c r="C108"/>
    </row>
    <row r="109" spans="2:3">
      <c r="B109"/>
      <c r="C109"/>
    </row>
    <row r="110" spans="2:3">
      <c r="B110"/>
      <c r="C110"/>
    </row>
    <row r="111" spans="2:3">
      <c r="B111"/>
      <c r="C111"/>
    </row>
    <row r="112" spans="2:3">
      <c r="B112"/>
      <c r="C112"/>
    </row>
    <row r="113" spans="2:3">
      <c r="B113"/>
      <c r="C113"/>
    </row>
    <row r="114" spans="2:3">
      <c r="B114"/>
      <c r="C114"/>
    </row>
    <row r="115" spans="2:3">
      <c r="B115"/>
      <c r="C115"/>
    </row>
    <row r="116" spans="2:3">
      <c r="B116"/>
      <c r="C116"/>
    </row>
    <row r="117" spans="2:3">
      <c r="B117"/>
      <c r="C117"/>
    </row>
    <row r="118" spans="2:3">
      <c r="B118"/>
      <c r="C118"/>
    </row>
    <row r="119" spans="2:3">
      <c r="B119"/>
      <c r="C119"/>
    </row>
    <row r="120" spans="2:3">
      <c r="B120"/>
      <c r="C120"/>
    </row>
    <row r="121" spans="2:3">
      <c r="B121"/>
      <c r="C121"/>
    </row>
    <row r="122" spans="2:3">
      <c r="B122"/>
      <c r="C122"/>
    </row>
    <row r="123" spans="2:3">
      <c r="B123"/>
      <c r="C123"/>
    </row>
    <row r="124" spans="2:3">
      <c r="B124"/>
      <c r="C124"/>
    </row>
    <row r="125" spans="2:3">
      <c r="B125"/>
      <c r="C125"/>
    </row>
    <row r="126" spans="2:3">
      <c r="B126"/>
      <c r="C126"/>
    </row>
    <row r="127" spans="2:3">
      <c r="B127"/>
      <c r="C127"/>
    </row>
    <row r="128" spans="2:3">
      <c r="B128"/>
      <c r="C128"/>
    </row>
    <row r="129" spans="2:3">
      <c r="B129"/>
      <c r="C129"/>
    </row>
    <row r="130" spans="2:3">
      <c r="B130"/>
      <c r="C130"/>
    </row>
    <row r="131" spans="2:3">
      <c r="B131"/>
      <c r="C131"/>
    </row>
    <row r="132" spans="2:3">
      <c r="B132"/>
      <c r="C132"/>
    </row>
    <row r="133" spans="2:3">
      <c r="B133"/>
      <c r="C133"/>
    </row>
    <row r="134" spans="2:3">
      <c r="B134"/>
      <c r="C134"/>
    </row>
    <row r="135" spans="2:3">
      <c r="B135"/>
      <c r="C135"/>
    </row>
    <row r="136" spans="2:3">
      <c r="B136"/>
      <c r="C136"/>
    </row>
    <row r="137" spans="2:3">
      <c r="B137"/>
      <c r="C137"/>
    </row>
    <row r="138" spans="2:3">
      <c r="B138"/>
      <c r="C138"/>
    </row>
    <row r="139" spans="2:3">
      <c r="B139"/>
      <c r="C139"/>
    </row>
    <row r="140" spans="2:3">
      <c r="B140"/>
      <c r="C140"/>
    </row>
    <row r="141" spans="2:3">
      <c r="B141"/>
      <c r="C141"/>
    </row>
    <row r="142" spans="2:3">
      <c r="B142"/>
      <c r="C142"/>
    </row>
    <row r="143" spans="2:3">
      <c r="B143"/>
      <c r="C143"/>
    </row>
    <row r="144" spans="2:3">
      <c r="B144"/>
      <c r="C144"/>
    </row>
    <row r="145" spans="2:3">
      <c r="B145"/>
      <c r="C145"/>
    </row>
  </sheetData>
  <mergeCells count="17">
    <mergeCell ref="D25:E25"/>
    <mergeCell ref="D20:E20"/>
    <mergeCell ref="D14:E14"/>
    <mergeCell ref="D22:E22"/>
    <mergeCell ref="J6:J7"/>
    <mergeCell ref="L3:L7"/>
    <mergeCell ref="A3:K3"/>
    <mergeCell ref="I4:K4"/>
    <mergeCell ref="I5:K5"/>
    <mergeCell ref="G6:G7"/>
    <mergeCell ref="F5:H5"/>
    <mergeCell ref="I6:I7"/>
    <mergeCell ref="K6:K7"/>
    <mergeCell ref="H6:H7"/>
    <mergeCell ref="B4:B7"/>
    <mergeCell ref="F4:H4"/>
    <mergeCell ref="F6:F7"/>
  </mergeCells>
  <phoneticPr fontId="2" type="noConversion"/>
  <pageMargins left="0.6692913385826772" right="0.19685039370078741" top="0.78740157480314965" bottom="0.35433070866141736" header="0.15748031496062992" footer="3.937007874015748E-2"/>
  <pageSetup paperSize="9" scale="85" orientation="landscape" r:id="rId1"/>
  <headerFooter alignWithMargins="0">
    <oddFooter>Strana &amp;P z &amp;N</oddFooter>
  </headerFooter>
  <rowBreaks count="1" manualBreakCount="1">
    <brk id="33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76"/>
  <sheetViews>
    <sheetView view="pageBreakPreview" topLeftCell="A10" zoomScaleNormal="100" zoomScaleSheetLayoutView="100" workbookViewId="0">
      <selection activeCell="E26" sqref="E26"/>
    </sheetView>
  </sheetViews>
  <sheetFormatPr defaultRowHeight="12.75"/>
  <cols>
    <col min="1" max="1" width="3.85546875" style="26" customWidth="1"/>
    <col min="2" max="2" width="3.7109375" style="25" customWidth="1"/>
    <col min="3" max="3" width="6.42578125" style="259" customWidth="1"/>
    <col min="4" max="4" width="2.28515625" customWidth="1"/>
    <col min="5" max="5" width="46.42578125" customWidth="1"/>
    <col min="6" max="6" width="0" hidden="1" customWidth="1"/>
    <col min="7" max="7" width="10.140625" bestFit="1" customWidth="1"/>
    <col min="8" max="8" width="9.28515625" customWidth="1"/>
    <col min="9" max="9" width="10.7109375" style="245" customWidth="1"/>
    <col min="10" max="10" width="10.28515625" customWidth="1"/>
    <col min="12" max="12" width="11.42578125" style="245" customWidth="1"/>
    <col min="13" max="13" width="11.7109375" style="246" customWidth="1"/>
    <col min="14" max="14" width="0" style="1007" hidden="1" customWidth="1"/>
    <col min="15" max="15" width="7.85546875" style="1006" hidden="1" customWidth="1"/>
  </cols>
  <sheetData>
    <row r="1" spans="1:15" ht="18.75">
      <c r="A1" s="191" t="s">
        <v>203</v>
      </c>
      <c r="M1" s="323"/>
    </row>
    <row r="2" spans="1:15" ht="13.5" thickBot="1">
      <c r="M2" s="947" t="s">
        <v>295</v>
      </c>
    </row>
    <row r="3" spans="1:15" ht="18.2" customHeight="1" thickBot="1">
      <c r="A3" s="1105" t="s">
        <v>451</v>
      </c>
      <c r="B3" s="1106"/>
      <c r="C3" s="1106"/>
      <c r="D3" s="1106"/>
      <c r="E3" s="1106"/>
      <c r="F3" s="1106"/>
      <c r="G3" s="1106"/>
      <c r="H3" s="1106"/>
      <c r="I3" s="1106"/>
      <c r="J3" s="1107"/>
      <c r="K3" s="1107"/>
      <c r="L3" s="1108"/>
      <c r="M3" s="1093" t="s">
        <v>520</v>
      </c>
    </row>
    <row r="4" spans="1:15" ht="18.75" customHeight="1">
      <c r="A4" s="948"/>
      <c r="B4" s="1111" t="s">
        <v>190</v>
      </c>
      <c r="C4" s="637"/>
      <c r="D4" s="949"/>
      <c r="E4" s="950"/>
      <c r="F4" s="1098" t="s">
        <v>99</v>
      </c>
      <c r="G4" s="1098"/>
      <c r="H4" s="1098"/>
      <c r="I4" s="1099"/>
      <c r="J4" s="1097" t="s">
        <v>98</v>
      </c>
      <c r="K4" s="1098"/>
      <c r="L4" s="1099"/>
      <c r="M4" s="1117"/>
    </row>
    <row r="5" spans="1:15" ht="16.350000000000001" customHeight="1" thickBot="1">
      <c r="A5" s="951"/>
      <c r="B5" s="1112"/>
      <c r="C5" s="952" t="s">
        <v>349</v>
      </c>
      <c r="D5" s="953"/>
      <c r="E5" s="954"/>
      <c r="F5" s="1109" t="s">
        <v>97</v>
      </c>
      <c r="G5" s="1110"/>
      <c r="H5" s="1110"/>
      <c r="I5" s="1104"/>
      <c r="J5" s="1102" t="s">
        <v>97</v>
      </c>
      <c r="K5" s="1103"/>
      <c r="L5" s="1104"/>
      <c r="M5" s="1117"/>
    </row>
    <row r="6" spans="1:15" ht="19.7" customHeight="1">
      <c r="A6" s="951"/>
      <c r="B6" s="1112"/>
      <c r="C6" s="952" t="s">
        <v>170</v>
      </c>
      <c r="D6" s="953"/>
      <c r="E6" s="642" t="s">
        <v>424</v>
      </c>
      <c r="F6" s="1113" t="s">
        <v>330</v>
      </c>
      <c r="G6" s="1100" t="s">
        <v>518</v>
      </c>
      <c r="H6" s="1100" t="s">
        <v>515</v>
      </c>
      <c r="I6" s="1095" t="s">
        <v>519</v>
      </c>
      <c r="J6" s="1124" t="s">
        <v>518</v>
      </c>
      <c r="K6" s="1135" t="s">
        <v>515</v>
      </c>
      <c r="L6" s="1095" t="s">
        <v>519</v>
      </c>
      <c r="M6" s="1117"/>
    </row>
    <row r="7" spans="1:15" ht="35.25" customHeight="1" thickBot="1">
      <c r="A7" s="956"/>
      <c r="B7" s="1126"/>
      <c r="C7" s="957"/>
      <c r="D7" s="958"/>
      <c r="E7" s="959"/>
      <c r="F7" s="1139"/>
      <c r="G7" s="1101"/>
      <c r="H7" s="1101"/>
      <c r="I7" s="1096"/>
      <c r="J7" s="1125"/>
      <c r="K7" s="1136"/>
      <c r="L7" s="1096"/>
      <c r="M7" s="1118"/>
      <c r="N7" s="1023" t="s">
        <v>470</v>
      </c>
      <c r="O7" s="1024" t="s">
        <v>471</v>
      </c>
    </row>
    <row r="8" spans="1:15" s="339" customFormat="1" ht="13.5" thickBot="1">
      <c r="A8" s="208">
        <v>1</v>
      </c>
      <c r="B8" s="250" t="s">
        <v>215</v>
      </c>
      <c r="C8" s="337"/>
      <c r="D8" s="338"/>
      <c r="E8" s="616"/>
      <c r="F8" s="247">
        <f>F9+F11+F16+F21+F24+F27+F31</f>
        <v>0</v>
      </c>
      <c r="G8" s="254">
        <v>18194205</v>
      </c>
      <c r="H8" s="254">
        <f>H9+H11+H16+H21+H24+H27+H31</f>
        <v>83000</v>
      </c>
      <c r="I8" s="249">
        <f t="shared" ref="I8:I28" si="0">SUM(F8:H8)</f>
        <v>18277205</v>
      </c>
      <c r="J8" s="247">
        <v>3310000</v>
      </c>
      <c r="K8" s="247">
        <f>K9+K11+K16+K21+K24+K27+K31</f>
        <v>-32000</v>
      </c>
      <c r="L8" s="249">
        <f>SUM(J8:K8)</f>
        <v>3278000</v>
      </c>
      <c r="M8" s="255">
        <f>I8+L8</f>
        <v>21555205</v>
      </c>
      <c r="N8" s="865"/>
      <c r="O8" s="1014"/>
    </row>
    <row r="9" spans="1:15">
      <c r="A9" s="96">
        <v>2</v>
      </c>
      <c r="B9" s="384">
        <v>1</v>
      </c>
      <c r="C9" s="482" t="s">
        <v>308</v>
      </c>
      <c r="D9" s="326" t="s">
        <v>221</v>
      </c>
      <c r="E9" s="529"/>
      <c r="F9" s="209">
        <f>F10</f>
        <v>0</v>
      </c>
      <c r="G9" s="210">
        <v>5000</v>
      </c>
      <c r="H9" s="210">
        <f>H10</f>
        <v>0</v>
      </c>
      <c r="I9" s="243">
        <f t="shared" si="0"/>
        <v>5000</v>
      </c>
      <c r="J9" s="679">
        <v>0</v>
      </c>
      <c r="K9" s="340">
        <f>K10</f>
        <v>0</v>
      </c>
      <c r="L9" s="341">
        <f>SUM(J9:K9)</f>
        <v>0</v>
      </c>
      <c r="M9" s="363">
        <f t="shared" ref="M9:M15" si="1">I9+L9</f>
        <v>5000</v>
      </c>
    </row>
    <row r="10" spans="1:15">
      <c r="A10" s="96">
        <v>3</v>
      </c>
      <c r="B10" s="614"/>
      <c r="C10" s="483"/>
      <c r="D10" s="204">
        <v>1</v>
      </c>
      <c r="E10" s="934" t="s">
        <v>429</v>
      </c>
      <c r="F10" s="226"/>
      <c r="G10" s="626">
        <v>5000</v>
      </c>
      <c r="H10" s="626"/>
      <c r="I10" s="318">
        <f t="shared" si="0"/>
        <v>5000</v>
      </c>
      <c r="J10" s="680"/>
      <c r="K10" s="228"/>
      <c r="L10" s="960"/>
      <c r="M10" s="450">
        <f t="shared" si="1"/>
        <v>5000</v>
      </c>
    </row>
    <row r="11" spans="1:15" ht="30.75" customHeight="1">
      <c r="A11" s="96">
        <v>4</v>
      </c>
      <c r="B11" s="591">
        <v>2</v>
      </c>
      <c r="C11" s="475"/>
      <c r="D11" s="1137" t="s">
        <v>222</v>
      </c>
      <c r="E11" s="1138"/>
      <c r="F11" s="303">
        <f>SUM(F12:F14)</f>
        <v>0</v>
      </c>
      <c r="G11" s="292">
        <v>1253600</v>
      </c>
      <c r="H11" s="292">
        <f>SUM(H12:H15)</f>
        <v>0</v>
      </c>
      <c r="I11" s="294">
        <f t="shared" si="0"/>
        <v>1253600</v>
      </c>
      <c r="J11" s="681">
        <v>0</v>
      </c>
      <c r="K11" s="292">
        <f>SUM(K12:K14)</f>
        <v>0</v>
      </c>
      <c r="L11" s="327">
        <f>SUM(J11:K11)</f>
        <v>0</v>
      </c>
      <c r="M11" s="520">
        <f>SUM(M12:M15)</f>
        <v>1253600</v>
      </c>
    </row>
    <row r="12" spans="1:15" ht="15.95" customHeight="1">
      <c r="A12" s="96">
        <v>5</v>
      </c>
      <c r="B12" s="587"/>
      <c r="C12" s="472" t="s">
        <v>309</v>
      </c>
      <c r="D12" s="573">
        <v>1</v>
      </c>
      <c r="E12" s="961" t="s">
        <v>59</v>
      </c>
      <c r="F12" s="281"/>
      <c r="G12" s="8">
        <v>1100000</v>
      </c>
      <c r="H12" s="282"/>
      <c r="I12" s="317">
        <f t="shared" si="0"/>
        <v>1100000</v>
      </c>
      <c r="J12" s="682"/>
      <c r="K12" s="325"/>
      <c r="L12" s="320"/>
      <c r="M12" s="454">
        <f t="shared" si="1"/>
        <v>1100000</v>
      </c>
    </row>
    <row r="13" spans="1:15">
      <c r="A13" s="96">
        <v>6</v>
      </c>
      <c r="B13" s="615"/>
      <c r="C13" s="472" t="s">
        <v>299</v>
      </c>
      <c r="D13" s="4" t="s">
        <v>93</v>
      </c>
      <c r="E13" s="962" t="s">
        <v>379</v>
      </c>
      <c r="F13" s="20"/>
      <c r="G13" s="417">
        <v>87600</v>
      </c>
      <c r="H13" s="8"/>
      <c r="I13" s="317">
        <f t="shared" si="0"/>
        <v>87600</v>
      </c>
      <c r="J13" s="27"/>
      <c r="K13" s="8"/>
      <c r="L13" s="319"/>
      <c r="M13" s="448">
        <f t="shared" si="1"/>
        <v>87600</v>
      </c>
    </row>
    <row r="14" spans="1:15">
      <c r="A14" s="96">
        <v>7</v>
      </c>
      <c r="B14" s="615"/>
      <c r="C14" s="472"/>
      <c r="D14" s="4" t="s">
        <v>94</v>
      </c>
      <c r="E14" s="962" t="s">
        <v>62</v>
      </c>
      <c r="F14" s="20"/>
      <c r="G14" s="5">
        <v>36000</v>
      </c>
      <c r="H14" s="8"/>
      <c r="I14" s="317">
        <f t="shared" si="0"/>
        <v>36000</v>
      </c>
      <c r="J14" s="27"/>
      <c r="K14" s="8"/>
      <c r="L14" s="960"/>
      <c r="M14" s="450">
        <f t="shared" si="1"/>
        <v>36000</v>
      </c>
      <c r="N14" s="1007">
        <v>36000</v>
      </c>
    </row>
    <row r="15" spans="1:15" ht="21.75" customHeight="1">
      <c r="A15" s="96">
        <v>8</v>
      </c>
      <c r="B15" s="615"/>
      <c r="C15" s="472"/>
      <c r="D15" s="4" t="s">
        <v>95</v>
      </c>
      <c r="E15" s="962" t="s">
        <v>408</v>
      </c>
      <c r="F15" s="20"/>
      <c r="G15" s="5">
        <v>30000</v>
      </c>
      <c r="H15" s="8"/>
      <c r="I15" s="317">
        <f t="shared" si="0"/>
        <v>30000</v>
      </c>
      <c r="J15" s="102"/>
      <c r="K15" s="11"/>
      <c r="L15" s="960"/>
      <c r="M15" s="450">
        <f t="shared" si="1"/>
        <v>30000</v>
      </c>
      <c r="N15" s="1007">
        <v>35000</v>
      </c>
    </row>
    <row r="16" spans="1:15" ht="30.75" customHeight="1">
      <c r="A16" s="96">
        <v>9</v>
      </c>
      <c r="B16" s="591">
        <v>3</v>
      </c>
      <c r="C16" s="475" t="s">
        <v>309</v>
      </c>
      <c r="D16" s="1137" t="s">
        <v>223</v>
      </c>
      <c r="E16" s="1138"/>
      <c r="F16" s="303">
        <f>SUM(F17:F19)</f>
        <v>0</v>
      </c>
      <c r="G16" s="292">
        <v>11832605</v>
      </c>
      <c r="H16" s="292">
        <f>SUM(H17:H19)</f>
        <v>0</v>
      </c>
      <c r="I16" s="327">
        <f t="shared" si="0"/>
        <v>11832605</v>
      </c>
      <c r="J16" s="683">
        <v>0</v>
      </c>
      <c r="K16" s="328">
        <f>SUM(K17:K19)</f>
        <v>0</v>
      </c>
      <c r="L16" s="329">
        <f>SUM(J16:K16)</f>
        <v>0</v>
      </c>
      <c r="M16" s="311">
        <f>SUM(M17:M20)</f>
        <v>11832605</v>
      </c>
    </row>
    <row r="17" spans="1:15" ht="13.5">
      <c r="A17" s="96">
        <v>10</v>
      </c>
      <c r="B17" s="615"/>
      <c r="C17" s="484"/>
      <c r="D17" s="4" t="s">
        <v>92</v>
      </c>
      <c r="E17" s="611" t="s">
        <v>224</v>
      </c>
      <c r="F17" s="20"/>
      <c r="G17" s="5">
        <v>11700000</v>
      </c>
      <c r="H17" s="107"/>
      <c r="I17" s="320">
        <f t="shared" si="0"/>
        <v>11700000</v>
      </c>
      <c r="J17" s="107"/>
      <c r="K17" s="94"/>
      <c r="L17" s="320"/>
      <c r="M17" s="454">
        <f t="shared" ref="M17:M33" si="2">I17+L17</f>
        <v>11700000</v>
      </c>
      <c r="N17" s="1007">
        <v>12263600</v>
      </c>
    </row>
    <row r="18" spans="1:15">
      <c r="A18" s="96">
        <v>11</v>
      </c>
      <c r="B18" s="615"/>
      <c r="C18" s="469"/>
      <c r="D18" s="4" t="s">
        <v>93</v>
      </c>
      <c r="E18" s="611" t="s">
        <v>65</v>
      </c>
      <c r="F18" s="20"/>
      <c r="G18" s="5">
        <v>40000</v>
      </c>
      <c r="H18" s="8"/>
      <c r="I18" s="317">
        <f t="shared" si="0"/>
        <v>40000</v>
      </c>
      <c r="J18" s="27"/>
      <c r="K18" s="8"/>
      <c r="L18" s="317"/>
      <c r="M18" s="452">
        <f t="shared" si="2"/>
        <v>40000</v>
      </c>
    </row>
    <row r="19" spans="1:15">
      <c r="A19" s="96">
        <v>12</v>
      </c>
      <c r="B19" s="615"/>
      <c r="C19" s="469"/>
      <c r="D19" s="4" t="s">
        <v>94</v>
      </c>
      <c r="E19" s="241" t="s">
        <v>425</v>
      </c>
      <c r="F19" s="20"/>
      <c r="G19" s="417">
        <v>50000</v>
      </c>
      <c r="H19" s="8"/>
      <c r="I19" s="317">
        <f t="shared" si="0"/>
        <v>50000</v>
      </c>
      <c r="J19" s="27"/>
      <c r="K19" s="8"/>
      <c r="L19" s="317"/>
      <c r="M19" s="452">
        <f t="shared" si="2"/>
        <v>50000</v>
      </c>
      <c r="N19" s="1007">
        <v>80000</v>
      </c>
    </row>
    <row r="20" spans="1:15">
      <c r="A20" s="96">
        <v>13</v>
      </c>
      <c r="B20" s="615"/>
      <c r="C20" s="472" t="s">
        <v>308</v>
      </c>
      <c r="D20" s="4" t="s">
        <v>95</v>
      </c>
      <c r="E20" s="241" t="s">
        <v>427</v>
      </c>
      <c r="F20" s="20"/>
      <c r="G20" s="5">
        <v>42605</v>
      </c>
      <c r="H20" s="8"/>
      <c r="I20" s="317">
        <f t="shared" si="0"/>
        <v>42605</v>
      </c>
      <c r="J20" s="27"/>
      <c r="K20" s="8"/>
      <c r="L20" s="317"/>
      <c r="M20" s="452">
        <f t="shared" si="2"/>
        <v>42605</v>
      </c>
    </row>
    <row r="21" spans="1:15" ht="30.75" customHeight="1">
      <c r="A21" s="96">
        <v>14</v>
      </c>
      <c r="B21" s="591">
        <v>4</v>
      </c>
      <c r="C21" s="535"/>
      <c r="D21" s="1137" t="s">
        <v>225</v>
      </c>
      <c r="E21" s="1138"/>
      <c r="F21" s="303">
        <f>SUM(F22:F22)</f>
        <v>0</v>
      </c>
      <c r="G21" s="293">
        <v>4280000</v>
      </c>
      <c r="H21" s="293">
        <f>SUM(H22:H22)</f>
        <v>0</v>
      </c>
      <c r="I21" s="313">
        <f t="shared" si="0"/>
        <v>4280000</v>
      </c>
      <c r="J21" s="684">
        <v>100000</v>
      </c>
      <c r="K21" s="293">
        <f>SUM(K22:K22)</f>
        <v>0</v>
      </c>
      <c r="L21" s="294">
        <f>SUM(J21:K21)</f>
        <v>100000</v>
      </c>
      <c r="M21" s="456">
        <f>I21+L21</f>
        <v>4380000</v>
      </c>
    </row>
    <row r="22" spans="1:15">
      <c r="A22" s="96">
        <v>15</v>
      </c>
      <c r="B22" s="92"/>
      <c r="C22" s="485" t="s">
        <v>308</v>
      </c>
      <c r="D22" s="4" t="s">
        <v>92</v>
      </c>
      <c r="E22" s="446" t="s">
        <v>434</v>
      </c>
      <c r="F22" s="20"/>
      <c r="G22" s="5">
        <v>3950000</v>
      </c>
      <c r="H22" s="8"/>
      <c r="I22" s="317">
        <f t="shared" si="0"/>
        <v>3950000</v>
      </c>
      <c r="J22" s="994">
        <v>100000</v>
      </c>
      <c r="K22" s="295"/>
      <c r="L22" s="317">
        <f>SUM(J22:K22)</f>
        <v>100000</v>
      </c>
      <c r="M22" s="448">
        <f t="shared" si="2"/>
        <v>4050000</v>
      </c>
      <c r="N22" s="113">
        <v>4468402</v>
      </c>
      <c r="O22" s="1032">
        <v>1115368</v>
      </c>
    </row>
    <row r="23" spans="1:15">
      <c r="A23" s="96">
        <v>16</v>
      </c>
      <c r="B23" s="615"/>
      <c r="C23" s="472" t="s">
        <v>299</v>
      </c>
      <c r="D23" s="4" t="s">
        <v>93</v>
      </c>
      <c r="E23" s="241" t="s">
        <v>481</v>
      </c>
      <c r="F23" s="20"/>
      <c r="G23" s="5">
        <v>330000</v>
      </c>
      <c r="H23" s="8"/>
      <c r="I23" s="317">
        <f t="shared" si="0"/>
        <v>330000</v>
      </c>
      <c r="J23" s="27"/>
      <c r="K23" s="8"/>
      <c r="L23" s="317"/>
      <c r="M23" s="448">
        <f t="shared" si="2"/>
        <v>330000</v>
      </c>
      <c r="N23" s="1007">
        <v>1328000</v>
      </c>
    </row>
    <row r="24" spans="1:15" ht="24.75" customHeight="1">
      <c r="A24" s="96">
        <v>17</v>
      </c>
      <c r="B24" s="591">
        <v>5</v>
      </c>
      <c r="C24" s="475" t="s">
        <v>299</v>
      </c>
      <c r="D24" s="1137" t="s">
        <v>226</v>
      </c>
      <c r="E24" s="1138"/>
      <c r="F24" s="303">
        <f>SUM(F25:F25)</f>
        <v>0</v>
      </c>
      <c r="G24" s="292">
        <v>10000</v>
      </c>
      <c r="H24" s="292">
        <f>SUM(H25:H26)</f>
        <v>83000</v>
      </c>
      <c r="I24" s="313">
        <f t="shared" si="0"/>
        <v>93000</v>
      </c>
      <c r="J24" s="681">
        <v>60000</v>
      </c>
      <c r="K24" s="292">
        <f>SUM(K25:K26)</f>
        <v>-60000</v>
      </c>
      <c r="L24" s="327">
        <f>SUM(J24:K24)</f>
        <v>0</v>
      </c>
      <c r="M24" s="456">
        <f>I24+L24</f>
        <v>93000</v>
      </c>
    </row>
    <row r="25" spans="1:15" ht="13.5">
      <c r="A25" s="96">
        <v>18</v>
      </c>
      <c r="B25" s="615"/>
      <c r="C25" s="484"/>
      <c r="D25" s="4" t="s">
        <v>92</v>
      </c>
      <c r="E25" s="962" t="s">
        <v>426</v>
      </c>
      <c r="F25" s="21"/>
      <c r="G25" s="6">
        <v>10000</v>
      </c>
      <c r="H25" s="102"/>
      <c r="I25" s="317">
        <f t="shared" si="0"/>
        <v>10000</v>
      </c>
      <c r="J25" s="102"/>
      <c r="K25" s="11"/>
      <c r="L25" s="317">
        <f>SUM(J25:K25)</f>
        <v>0</v>
      </c>
      <c r="M25" s="450">
        <f>I25+L25</f>
        <v>10000</v>
      </c>
      <c r="N25" s="1007">
        <v>32000</v>
      </c>
    </row>
    <row r="26" spans="1:15" ht="13.5">
      <c r="A26" s="96">
        <v>19</v>
      </c>
      <c r="B26" s="615"/>
      <c r="C26" s="484"/>
      <c r="D26" s="4"/>
      <c r="E26" s="962" t="s">
        <v>525</v>
      </c>
      <c r="F26" s="21"/>
      <c r="G26" s="6"/>
      <c r="H26" s="102">
        <v>83000</v>
      </c>
      <c r="I26" s="317">
        <f t="shared" si="0"/>
        <v>83000</v>
      </c>
      <c r="J26" s="102">
        <v>60000</v>
      </c>
      <c r="K26" s="11">
        <v>-60000</v>
      </c>
      <c r="L26" s="317">
        <f>SUM(J26:K26)</f>
        <v>0</v>
      </c>
      <c r="M26" s="450">
        <f>I26+L26</f>
        <v>83000</v>
      </c>
    </row>
    <row r="27" spans="1:15">
      <c r="A27" s="96">
        <v>20</v>
      </c>
      <c r="B27" s="591">
        <v>6</v>
      </c>
      <c r="C27" s="475" t="s">
        <v>310</v>
      </c>
      <c r="D27" s="301" t="s">
        <v>63</v>
      </c>
      <c r="E27" s="613"/>
      <c r="F27" s="120">
        <f>SUM(F28:F28)</f>
        <v>0</v>
      </c>
      <c r="G27" s="121">
        <v>20000</v>
      </c>
      <c r="H27" s="121">
        <f>SUM(H28:H29)</f>
        <v>0</v>
      </c>
      <c r="I27" s="133">
        <f t="shared" si="0"/>
        <v>20000</v>
      </c>
      <c r="J27" s="122">
        <v>3100000</v>
      </c>
      <c r="K27" s="121">
        <f>SUM(K28:K28)</f>
        <v>0</v>
      </c>
      <c r="L27" s="133">
        <f>SUM(J27:K27)</f>
        <v>3100000</v>
      </c>
      <c r="M27" s="133">
        <f>I27+L27</f>
        <v>3120000</v>
      </c>
    </row>
    <row r="28" spans="1:15" ht="13.5">
      <c r="A28" s="96">
        <v>21</v>
      </c>
      <c r="B28" s="92"/>
      <c r="C28" s="484"/>
      <c r="D28" s="4" t="s">
        <v>92</v>
      </c>
      <c r="E28" s="611" t="s">
        <v>64</v>
      </c>
      <c r="F28" s="223"/>
      <c r="G28" s="5">
        <v>20000</v>
      </c>
      <c r="H28" s="5"/>
      <c r="I28" s="334">
        <f t="shared" si="0"/>
        <v>20000</v>
      </c>
      <c r="J28" s="330"/>
      <c r="K28" s="993"/>
      <c r="L28" s="335"/>
      <c r="M28" s="448">
        <f t="shared" si="2"/>
        <v>20000</v>
      </c>
      <c r="N28" s="1007">
        <v>52300</v>
      </c>
    </row>
    <row r="29" spans="1:15" s="339" customFormat="1">
      <c r="A29" s="96">
        <v>22</v>
      </c>
      <c r="B29" s="92"/>
      <c r="C29" s="469"/>
      <c r="D29" s="4" t="s">
        <v>93</v>
      </c>
      <c r="E29" s="611" t="s">
        <v>432</v>
      </c>
      <c r="F29" s="223"/>
      <c r="G29" s="5"/>
      <c r="H29" s="965"/>
      <c r="I29" s="334"/>
      <c r="J29" s="863">
        <v>2800000</v>
      </c>
      <c r="K29" s="966"/>
      <c r="L29" s="317">
        <f>SUM(J29:K29)</f>
        <v>2800000</v>
      </c>
      <c r="M29" s="448">
        <f t="shared" si="2"/>
        <v>2800000</v>
      </c>
      <c r="N29" s="865">
        <v>3900000</v>
      </c>
      <c r="O29" s="1014"/>
    </row>
    <row r="30" spans="1:15" s="339" customFormat="1">
      <c r="A30" s="96">
        <v>23</v>
      </c>
      <c r="B30" s="92"/>
      <c r="C30" s="469"/>
      <c r="D30" s="4" t="s">
        <v>94</v>
      </c>
      <c r="E30" s="611" t="s">
        <v>510</v>
      </c>
      <c r="F30" s="223"/>
      <c r="G30" s="5"/>
      <c r="H30" s="965"/>
      <c r="I30" s="334"/>
      <c r="J30" s="863">
        <v>300000</v>
      </c>
      <c r="K30" s="966"/>
      <c r="L30" s="317">
        <f>SUM(J30:K30)</f>
        <v>300000</v>
      </c>
      <c r="M30" s="455">
        <f t="shared" ref="M30" si="3">I30+L30</f>
        <v>300000</v>
      </c>
      <c r="N30" s="865">
        <v>3900000</v>
      </c>
      <c r="O30" s="1014"/>
    </row>
    <row r="31" spans="1:15">
      <c r="A31" s="96">
        <v>24</v>
      </c>
      <c r="B31" s="591">
        <v>7</v>
      </c>
      <c r="C31" s="475" t="s">
        <v>310</v>
      </c>
      <c r="D31" s="301" t="s">
        <v>358</v>
      </c>
      <c r="E31" s="613"/>
      <c r="F31" s="120">
        <f>SUM(F32:F37)</f>
        <v>0</v>
      </c>
      <c r="G31" s="121">
        <v>793000</v>
      </c>
      <c r="H31" s="121">
        <f>SUM(H32:H37)</f>
        <v>0</v>
      </c>
      <c r="I31" s="133">
        <f t="shared" ref="I31:I37" si="4">SUM(F31:H31)</f>
        <v>793000</v>
      </c>
      <c r="J31" s="686">
        <v>50000</v>
      </c>
      <c r="K31" s="126">
        <f>SUM(K32:K37)</f>
        <v>28000</v>
      </c>
      <c r="L31" s="128">
        <f>SUM(J31:K31)</f>
        <v>78000</v>
      </c>
      <c r="M31" s="311">
        <f t="shared" si="2"/>
        <v>871000</v>
      </c>
    </row>
    <row r="32" spans="1:15" ht="13.5">
      <c r="A32" s="96">
        <v>25</v>
      </c>
      <c r="B32" s="587"/>
      <c r="C32" s="484"/>
      <c r="D32" s="199">
        <v>1</v>
      </c>
      <c r="E32" s="612" t="s">
        <v>445</v>
      </c>
      <c r="F32" s="211"/>
      <c r="G32" s="270">
        <v>350000</v>
      </c>
      <c r="H32" s="270"/>
      <c r="I32" s="600">
        <f t="shared" si="4"/>
        <v>350000</v>
      </c>
      <c r="J32" s="685"/>
      <c r="K32" s="295"/>
      <c r="L32" s="319"/>
      <c r="M32" s="450">
        <f t="shared" si="2"/>
        <v>350000</v>
      </c>
      <c r="N32" s="1007">
        <v>440000</v>
      </c>
    </row>
    <row r="33" spans="1:15" ht="13.5">
      <c r="A33" s="96">
        <v>26</v>
      </c>
      <c r="B33" s="589"/>
      <c r="C33" s="677"/>
      <c r="D33" s="678">
        <v>2</v>
      </c>
      <c r="E33" s="702" t="s">
        <v>378</v>
      </c>
      <c r="F33" s="197"/>
      <c r="G33" s="203">
        <v>30000</v>
      </c>
      <c r="H33" s="203"/>
      <c r="I33" s="334">
        <f t="shared" si="4"/>
        <v>30000</v>
      </c>
      <c r="J33" s="27"/>
      <c r="K33" s="8"/>
      <c r="L33" s="319"/>
      <c r="M33" s="450">
        <f t="shared" si="2"/>
        <v>30000</v>
      </c>
    </row>
    <row r="34" spans="1:15">
      <c r="A34" s="96">
        <v>27</v>
      </c>
      <c r="B34" s="92"/>
      <c r="C34" s="469"/>
      <c r="D34" s="4" t="s">
        <v>94</v>
      </c>
      <c r="E34" s="611" t="s">
        <v>366</v>
      </c>
      <c r="F34" s="223"/>
      <c r="G34" s="5">
        <v>33000</v>
      </c>
      <c r="H34" s="5"/>
      <c r="I34" s="334">
        <f t="shared" si="4"/>
        <v>33000</v>
      </c>
      <c r="J34" s="516">
        <v>0</v>
      </c>
      <c r="K34" s="983"/>
      <c r="L34" s="317">
        <f>SUM(J34:K34)</f>
        <v>0</v>
      </c>
      <c r="M34" s="448">
        <f>I34+L34</f>
        <v>33000</v>
      </c>
    </row>
    <row r="35" spans="1:15" s="339" customFormat="1">
      <c r="A35" s="96">
        <v>28</v>
      </c>
      <c r="B35" s="92"/>
      <c r="C35" s="469"/>
      <c r="D35" s="4" t="s">
        <v>95</v>
      </c>
      <c r="E35" s="611" t="s">
        <v>442</v>
      </c>
      <c r="F35" s="223"/>
      <c r="G35" s="5">
        <v>300000</v>
      </c>
      <c r="H35" s="5"/>
      <c r="I35" s="334">
        <f t="shared" si="4"/>
        <v>300000</v>
      </c>
      <c r="J35" s="516"/>
      <c r="K35" s="516"/>
      <c r="L35" s="334"/>
      <c r="M35" s="448">
        <f>I35+L35</f>
        <v>300000</v>
      </c>
      <c r="N35" s="865"/>
      <c r="O35" s="1014"/>
    </row>
    <row r="36" spans="1:15" s="339" customFormat="1">
      <c r="A36" s="96">
        <v>29</v>
      </c>
      <c r="B36" s="92"/>
      <c r="C36" s="469"/>
      <c r="D36" s="4" t="s">
        <v>96</v>
      </c>
      <c r="E36" s="611" t="s">
        <v>509</v>
      </c>
      <c r="F36" s="223"/>
      <c r="G36" s="5">
        <v>80000</v>
      </c>
      <c r="H36" s="5"/>
      <c r="I36" s="334">
        <f t="shared" si="4"/>
        <v>80000</v>
      </c>
      <c r="J36" s="516"/>
      <c r="K36" s="516"/>
      <c r="L36" s="334"/>
      <c r="M36" s="448">
        <f>I36+L36</f>
        <v>80000</v>
      </c>
      <c r="N36" s="865"/>
      <c r="O36" s="1014"/>
    </row>
    <row r="37" spans="1:15" ht="13.5" thickBot="1">
      <c r="A37" s="973">
        <v>30</v>
      </c>
      <c r="B37" s="974"/>
      <c r="C37" s="975"/>
      <c r="D37" s="976" t="s">
        <v>171</v>
      </c>
      <c r="E37" s="977" t="s">
        <v>462</v>
      </c>
      <c r="F37" s="978"/>
      <c r="G37" s="979">
        <v>0</v>
      </c>
      <c r="H37" s="979"/>
      <c r="I37" s="980">
        <f t="shared" si="4"/>
        <v>0</v>
      </c>
      <c r="J37" s="1017">
        <v>50000</v>
      </c>
      <c r="K37" s="979">
        <v>28000</v>
      </c>
      <c r="L37" s="981">
        <f>SUM(J37:K37)</f>
        <v>78000</v>
      </c>
      <c r="M37" s="982">
        <f>I37+L37</f>
        <v>78000</v>
      </c>
      <c r="N37" s="1007">
        <v>100000</v>
      </c>
    </row>
    <row r="38" spans="1:15">
      <c r="A38" s="109"/>
      <c r="B38" s="967"/>
      <c r="C38" s="968"/>
      <c r="D38" s="969"/>
      <c r="E38" s="970"/>
      <c r="F38" s="971"/>
      <c r="G38" s="971"/>
      <c r="H38" s="971"/>
      <c r="I38" s="964"/>
      <c r="J38" s="972"/>
      <c r="K38" s="964"/>
      <c r="L38" s="336"/>
      <c r="M38" s="307"/>
    </row>
    <row r="39" spans="1:15">
      <c r="A39" s="109"/>
      <c r="B39" s="967"/>
      <c r="C39" s="968"/>
      <c r="D39" s="969"/>
      <c r="E39" s="970"/>
      <c r="F39" s="971"/>
      <c r="G39" s="971"/>
      <c r="H39" s="971"/>
      <c r="I39" s="964"/>
      <c r="J39" s="972"/>
      <c r="K39" s="964"/>
      <c r="L39" s="336"/>
      <c r="M39" s="307"/>
    </row>
    <row r="74" spans="1:1">
      <c r="A74" s="26">
        <v>65</v>
      </c>
    </row>
    <row r="75" spans="1:1">
      <c r="A75" s="26">
        <v>66</v>
      </c>
    </row>
    <row r="76" spans="1:1">
      <c r="A76" s="26">
        <v>67</v>
      </c>
    </row>
  </sheetData>
  <mergeCells count="18">
    <mergeCell ref="D24:E24"/>
    <mergeCell ref="D11:E11"/>
    <mergeCell ref="D16:E16"/>
    <mergeCell ref="D21:E21"/>
    <mergeCell ref="J4:L4"/>
    <mergeCell ref="F6:F7"/>
    <mergeCell ref="L6:L7"/>
    <mergeCell ref="K6:K7"/>
    <mergeCell ref="F5:I5"/>
    <mergeCell ref="H6:H7"/>
    <mergeCell ref="J6:J7"/>
    <mergeCell ref="F4:I4"/>
    <mergeCell ref="G6:G7"/>
    <mergeCell ref="I6:I7"/>
    <mergeCell ref="J5:L5"/>
    <mergeCell ref="M3:M7"/>
    <mergeCell ref="A3:L3"/>
    <mergeCell ref="B4:B7"/>
  </mergeCells>
  <phoneticPr fontId="2" type="noConversion"/>
  <pageMargins left="0.6692913385826772" right="0.19685039370078741" top="0.78740157480314965" bottom="0.35433070866141736" header="0.15748031496062992" footer="3.937007874015748E-2"/>
  <pageSetup paperSize="9" scale="85" orientation="landscape" r:id="rId1"/>
  <headerFooter alignWithMargins="0">
    <oddFooter>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view="pageBreakPreview" zoomScaleNormal="100" zoomScaleSheetLayoutView="100" workbookViewId="0">
      <selection activeCell="G8" sqref="G8"/>
    </sheetView>
  </sheetViews>
  <sheetFormatPr defaultRowHeight="12.75"/>
  <cols>
    <col min="1" max="1" width="3.85546875" style="26" customWidth="1"/>
    <col min="2" max="2" width="3.42578125" style="25" customWidth="1"/>
    <col min="3" max="3" width="8" customWidth="1"/>
    <col min="4" max="4" width="2.85546875" customWidth="1"/>
    <col min="5" max="5" width="35.42578125" customWidth="1"/>
    <col min="6" max="6" width="10.140625" customWidth="1"/>
    <col min="7" max="7" width="10.28515625" bestFit="1" customWidth="1"/>
    <col min="8" max="8" width="11.28515625" customWidth="1"/>
    <col min="9" max="9" width="10.28515625" customWidth="1"/>
    <col min="10" max="10" width="8.5703125" customWidth="1"/>
    <col min="11" max="11" width="11.140625" customWidth="1"/>
    <col min="12" max="12" width="11.5703125" style="67" customWidth="1"/>
    <col min="13" max="13" width="9.85546875" style="1006" hidden="1" customWidth="1"/>
    <col min="14" max="14" width="11" style="1006" hidden="1" customWidth="1"/>
  </cols>
  <sheetData>
    <row r="1" spans="1:14" ht="18.75">
      <c r="A1" s="191" t="s">
        <v>354</v>
      </c>
      <c r="C1" s="259"/>
      <c r="H1" s="245"/>
      <c r="K1" s="245"/>
      <c r="L1" s="136"/>
    </row>
    <row r="2" spans="1:14" ht="13.5" thickBot="1">
      <c r="I2" s="237"/>
      <c r="L2" s="509" t="s">
        <v>295</v>
      </c>
    </row>
    <row r="3" spans="1:14" ht="18.75" customHeight="1" thickBot="1">
      <c r="A3" s="1105" t="s">
        <v>451</v>
      </c>
      <c r="B3" s="1106"/>
      <c r="C3" s="1106"/>
      <c r="D3" s="1106"/>
      <c r="E3" s="1106"/>
      <c r="F3" s="1106"/>
      <c r="G3" s="1106"/>
      <c r="H3" s="1106"/>
      <c r="I3" s="1107"/>
      <c r="J3" s="1107"/>
      <c r="K3" s="1108"/>
      <c r="L3" s="1093" t="s">
        <v>520</v>
      </c>
    </row>
    <row r="4" spans="1:14" ht="12.75" customHeight="1">
      <c r="A4" s="229"/>
      <c r="B4" s="1111" t="s">
        <v>190</v>
      </c>
      <c r="C4" s="637"/>
      <c r="D4" s="230"/>
      <c r="E4" s="640"/>
      <c r="F4" s="1098" t="s">
        <v>99</v>
      </c>
      <c r="G4" s="1098"/>
      <c r="H4" s="1099"/>
      <c r="I4" s="1097" t="s">
        <v>98</v>
      </c>
      <c r="J4" s="1098"/>
      <c r="K4" s="1099"/>
      <c r="L4" s="1117"/>
    </row>
    <row r="5" spans="1:14" ht="13.15" customHeight="1" thickBot="1">
      <c r="A5" s="231"/>
      <c r="B5" s="1112"/>
      <c r="C5" s="638" t="s">
        <v>349</v>
      </c>
      <c r="D5" s="232"/>
      <c r="E5" s="641"/>
      <c r="F5" s="1149" t="s">
        <v>97</v>
      </c>
      <c r="G5" s="1150"/>
      <c r="H5" s="1121"/>
      <c r="I5" s="1119" t="s">
        <v>97</v>
      </c>
      <c r="J5" s="1120"/>
      <c r="K5" s="1121"/>
      <c r="L5" s="1117"/>
    </row>
    <row r="6" spans="1:14" ht="16.899999999999999" customHeight="1">
      <c r="A6" s="231"/>
      <c r="B6" s="1112"/>
      <c r="C6" s="638" t="s">
        <v>170</v>
      </c>
      <c r="D6" s="232"/>
      <c r="E6" s="642" t="s">
        <v>348</v>
      </c>
      <c r="F6" s="1100" t="s">
        <v>518</v>
      </c>
      <c r="G6" s="1100" t="s">
        <v>515</v>
      </c>
      <c r="H6" s="1095" t="s">
        <v>519</v>
      </c>
      <c r="I6" s="1124" t="s">
        <v>518</v>
      </c>
      <c r="J6" s="1135" t="s">
        <v>515</v>
      </c>
      <c r="K6" s="1095" t="s">
        <v>519</v>
      </c>
      <c r="L6" s="1117"/>
    </row>
    <row r="7" spans="1:14" ht="33.75" customHeight="1" thickBot="1">
      <c r="A7" s="635"/>
      <c r="B7" s="1126"/>
      <c r="C7" s="639"/>
      <c r="D7" s="636"/>
      <c r="E7" s="643"/>
      <c r="F7" s="1101"/>
      <c r="G7" s="1101"/>
      <c r="H7" s="1096"/>
      <c r="I7" s="1125"/>
      <c r="J7" s="1136"/>
      <c r="K7" s="1096"/>
      <c r="L7" s="1118"/>
      <c r="M7" s="1024" t="s">
        <v>470</v>
      </c>
      <c r="N7" s="1024" t="s">
        <v>471</v>
      </c>
    </row>
    <row r="8" spans="1:14" ht="13.5" thickBot="1">
      <c r="A8" s="436">
        <v>1</v>
      </c>
      <c r="B8" s="499" t="s">
        <v>12</v>
      </c>
      <c r="C8" s="500"/>
      <c r="D8" s="501"/>
      <c r="E8" s="506"/>
      <c r="F8" s="511">
        <v>51704558</v>
      </c>
      <c r="G8" s="512">
        <f>SUM(G9+G16+G18+G20+G22+G21)</f>
        <v>2050009</v>
      </c>
      <c r="H8" s="512">
        <f>SUM(H9+H16+H18+H20+H21+H22)</f>
        <v>53754567</v>
      </c>
      <c r="I8" s="511">
        <v>1570471</v>
      </c>
      <c r="J8" s="511">
        <f>SUM(J9+J16+J18+J20+J21+J22)</f>
        <v>-240000</v>
      </c>
      <c r="K8" s="885">
        <f>I8+J8</f>
        <v>1330471</v>
      </c>
      <c r="L8" s="544">
        <f>SUM(H8+K8)</f>
        <v>55085038</v>
      </c>
      <c r="M8" s="1033" t="e">
        <f>SUM(M9+M16+M18+M20+M21+M22+#REF!+#REF!)</f>
        <v>#REF!</v>
      </c>
      <c r="N8" s="1034">
        <f>SUM(N20)</f>
        <v>2081700</v>
      </c>
    </row>
    <row r="9" spans="1:14">
      <c r="A9" s="233">
        <v>2</v>
      </c>
      <c r="B9" s="692" t="s">
        <v>24</v>
      </c>
      <c r="C9" s="1154" t="s">
        <v>25</v>
      </c>
      <c r="D9" s="1155"/>
      <c r="E9" s="1156"/>
      <c r="F9" s="688">
        <v>14547075</v>
      </c>
      <c r="G9" s="510">
        <f>SUM(G10:G15)</f>
        <v>255000</v>
      </c>
      <c r="H9" s="513">
        <f>SUM(H10:H15)</f>
        <v>14802075</v>
      </c>
      <c r="I9" s="688">
        <v>752500</v>
      </c>
      <c r="J9" s="510">
        <f>SUM(J10:J15)</f>
        <v>-242500</v>
      </c>
      <c r="K9" s="513">
        <f>I9+J9</f>
        <v>510000</v>
      </c>
      <c r="L9" s="997">
        <f>SUM(L10:L15)</f>
        <v>15312075</v>
      </c>
      <c r="M9" s="1035">
        <f>SUM(M10:M15)</f>
        <v>14247073</v>
      </c>
      <c r="N9" s="1035">
        <v>0</v>
      </c>
    </row>
    <row r="10" spans="1:14">
      <c r="A10" s="233">
        <v>3</v>
      </c>
      <c r="B10" s="693">
        <v>1</v>
      </c>
      <c r="C10" s="717" t="s">
        <v>32</v>
      </c>
      <c r="D10" s="234">
        <v>1</v>
      </c>
      <c r="E10" s="696" t="s">
        <v>387</v>
      </c>
      <c r="F10" s="689">
        <v>4165897</v>
      </c>
      <c r="G10" s="431">
        <v>47000</v>
      </c>
      <c r="H10" s="235">
        <f t="shared" ref="H10:H15" si="0">SUM(F10:G10)</f>
        <v>4212897</v>
      </c>
      <c r="I10" s="985">
        <v>26000</v>
      </c>
      <c r="J10" s="434">
        <v>13500</v>
      </c>
      <c r="K10" s="235">
        <f>SUM(I10:J10)</f>
        <v>39500</v>
      </c>
      <c r="L10" s="998">
        <f t="shared" ref="L10:L20" si="1">H10+K10</f>
        <v>4252397</v>
      </c>
      <c r="M10" s="235">
        <v>4065896</v>
      </c>
      <c r="N10" s="235"/>
    </row>
    <row r="11" spans="1:14" s="339" customFormat="1">
      <c r="A11" s="233">
        <v>4</v>
      </c>
      <c r="B11" s="694">
        <v>2</v>
      </c>
      <c r="C11" s="717" t="s">
        <v>32</v>
      </c>
      <c r="D11" s="234">
        <v>2</v>
      </c>
      <c r="E11" s="697" t="s">
        <v>392</v>
      </c>
      <c r="F11" s="690">
        <v>5060946</v>
      </c>
      <c r="G11" s="432">
        <v>208000</v>
      </c>
      <c r="H11" s="235">
        <f t="shared" si="0"/>
        <v>5268946</v>
      </c>
      <c r="I11" s="690">
        <v>686500</v>
      </c>
      <c r="J11" s="435">
        <f>-228000-28000</f>
        <v>-256000</v>
      </c>
      <c r="K11" s="235">
        <f t="shared" ref="K11:K19" si="2">I11+J11</f>
        <v>430500</v>
      </c>
      <c r="L11" s="998">
        <f t="shared" si="1"/>
        <v>5699446</v>
      </c>
      <c r="M11" s="235">
        <v>4910946</v>
      </c>
      <c r="N11" s="235"/>
    </row>
    <row r="12" spans="1:14">
      <c r="A12" s="233">
        <v>5</v>
      </c>
      <c r="B12" s="694">
        <v>3</v>
      </c>
      <c r="C12" s="717" t="s">
        <v>32</v>
      </c>
      <c r="D12" s="234">
        <v>3</v>
      </c>
      <c r="E12" s="698" t="s">
        <v>26</v>
      </c>
      <c r="F12" s="690">
        <v>3307018</v>
      </c>
      <c r="G12" s="432"/>
      <c r="H12" s="235">
        <f t="shared" si="0"/>
        <v>3307018</v>
      </c>
      <c r="I12" s="690"/>
      <c r="J12" s="435"/>
      <c r="K12" s="235"/>
      <c r="L12" s="998">
        <f t="shared" si="1"/>
        <v>3307018</v>
      </c>
      <c r="M12" s="235">
        <v>3257018</v>
      </c>
      <c r="N12" s="235"/>
    </row>
    <row r="13" spans="1:14">
      <c r="A13" s="233">
        <v>6</v>
      </c>
      <c r="B13" s="694">
        <v>4</v>
      </c>
      <c r="C13" s="717" t="s">
        <v>32</v>
      </c>
      <c r="D13" s="234">
        <v>4</v>
      </c>
      <c r="E13" s="698" t="s">
        <v>27</v>
      </c>
      <c r="F13" s="690">
        <v>1361892</v>
      </c>
      <c r="G13" s="432"/>
      <c r="H13" s="235">
        <f t="shared" si="0"/>
        <v>1361892</v>
      </c>
      <c r="I13" s="690">
        <v>40000</v>
      </c>
      <c r="J13" s="435"/>
      <c r="K13" s="235">
        <f t="shared" si="2"/>
        <v>40000</v>
      </c>
      <c r="L13" s="998">
        <f t="shared" si="1"/>
        <v>1401892</v>
      </c>
      <c r="M13" s="235">
        <v>1361892</v>
      </c>
      <c r="N13" s="235"/>
    </row>
    <row r="14" spans="1:14">
      <c r="A14" s="233">
        <v>7</v>
      </c>
      <c r="B14" s="694">
        <v>5</v>
      </c>
      <c r="C14" s="717" t="s">
        <v>32</v>
      </c>
      <c r="D14" s="234">
        <v>5</v>
      </c>
      <c r="E14" s="698" t="s">
        <v>28</v>
      </c>
      <c r="F14" s="690">
        <v>257287</v>
      </c>
      <c r="G14" s="432"/>
      <c r="H14" s="235">
        <f t="shared" si="0"/>
        <v>257287</v>
      </c>
      <c r="I14" s="690"/>
      <c r="J14" s="435"/>
      <c r="K14" s="235"/>
      <c r="L14" s="998">
        <f t="shared" si="1"/>
        <v>257287</v>
      </c>
      <c r="M14" s="235">
        <v>257287</v>
      </c>
      <c r="N14" s="235"/>
    </row>
    <row r="15" spans="1:14">
      <c r="A15" s="233">
        <v>8</v>
      </c>
      <c r="B15" s="694">
        <v>6</v>
      </c>
      <c r="C15" s="717" t="s">
        <v>32</v>
      </c>
      <c r="D15" s="234">
        <v>6</v>
      </c>
      <c r="E15" s="698" t="s">
        <v>29</v>
      </c>
      <c r="F15" s="690">
        <v>394035</v>
      </c>
      <c r="G15" s="432"/>
      <c r="H15" s="235">
        <f t="shared" si="0"/>
        <v>394035</v>
      </c>
      <c r="I15" s="690"/>
      <c r="J15" s="435"/>
      <c r="K15" s="235"/>
      <c r="L15" s="998">
        <f t="shared" si="1"/>
        <v>394035</v>
      </c>
      <c r="M15" s="235">
        <v>394034</v>
      </c>
      <c r="N15" s="235"/>
    </row>
    <row r="16" spans="1:14">
      <c r="A16" s="233">
        <v>9</v>
      </c>
      <c r="B16" s="694" t="s">
        <v>30</v>
      </c>
      <c r="C16" s="1151" t="s">
        <v>294</v>
      </c>
      <c r="D16" s="1152"/>
      <c r="E16" s="1153"/>
      <c r="F16" s="505">
        <v>1716255</v>
      </c>
      <c r="G16" s="502">
        <f>SUM(G17:G17)</f>
        <v>0</v>
      </c>
      <c r="H16" s="504">
        <f>SUM(H17)</f>
        <v>1716255</v>
      </c>
      <c r="I16" s="505">
        <v>0</v>
      </c>
      <c r="J16" s="995">
        <f>SUM(J17:J17)</f>
        <v>0</v>
      </c>
      <c r="K16" s="504">
        <f t="shared" si="2"/>
        <v>0</v>
      </c>
      <c r="L16" s="999">
        <f t="shared" si="1"/>
        <v>1716255</v>
      </c>
      <c r="M16" s="1036">
        <f>SUM(M17)</f>
        <v>1716255</v>
      </c>
      <c r="N16" s="1036">
        <v>0</v>
      </c>
    </row>
    <row r="17" spans="1:14">
      <c r="A17" s="233">
        <v>10</v>
      </c>
      <c r="B17" s="694">
        <v>7</v>
      </c>
      <c r="C17" s="717" t="s">
        <v>32</v>
      </c>
      <c r="D17" s="234">
        <v>7</v>
      </c>
      <c r="E17" s="696" t="s">
        <v>183</v>
      </c>
      <c r="F17" s="690">
        <v>1716255</v>
      </c>
      <c r="G17" s="433"/>
      <c r="H17" s="236">
        <f>SUM(F17:G17)</f>
        <v>1716255</v>
      </c>
      <c r="I17" s="690"/>
      <c r="J17" s="435"/>
      <c r="K17" s="235"/>
      <c r="L17" s="998">
        <f t="shared" si="1"/>
        <v>1716255</v>
      </c>
      <c r="M17" s="236">
        <v>1716255</v>
      </c>
      <c r="N17" s="235"/>
    </row>
    <row r="18" spans="1:14">
      <c r="A18" s="233">
        <v>11</v>
      </c>
      <c r="B18" s="694" t="s">
        <v>31</v>
      </c>
      <c r="C18" s="1143" t="s">
        <v>346</v>
      </c>
      <c r="D18" s="1144"/>
      <c r="E18" s="1145"/>
      <c r="F18" s="505">
        <v>9757447</v>
      </c>
      <c r="G18" s="505">
        <f>SUM(G19)</f>
        <v>127000</v>
      </c>
      <c r="H18" s="504">
        <f>SUM(H19)</f>
        <v>9884447</v>
      </c>
      <c r="I18" s="505">
        <v>197500</v>
      </c>
      <c r="J18" s="503">
        <f>SUM(J19)</f>
        <v>-67500</v>
      </c>
      <c r="K18" s="504">
        <f t="shared" si="2"/>
        <v>130000</v>
      </c>
      <c r="L18" s="999">
        <f t="shared" si="1"/>
        <v>10014447</v>
      </c>
      <c r="M18" s="1036">
        <f>SUM(M19)</f>
        <v>15757449</v>
      </c>
      <c r="N18" s="1036">
        <v>0</v>
      </c>
    </row>
    <row r="19" spans="1:14">
      <c r="A19" s="233">
        <v>12</v>
      </c>
      <c r="B19" s="694">
        <v>8</v>
      </c>
      <c r="C19" s="717" t="s">
        <v>32</v>
      </c>
      <c r="D19" s="234">
        <v>8</v>
      </c>
      <c r="E19" s="698" t="s">
        <v>33</v>
      </c>
      <c r="F19" s="984">
        <v>9757447</v>
      </c>
      <c r="G19" s="433">
        <v>127000</v>
      </c>
      <c r="H19" s="236">
        <f>SUM(F19:G19)</f>
        <v>9884447</v>
      </c>
      <c r="I19" s="690">
        <v>197500</v>
      </c>
      <c r="J19" s="435">
        <v>-67500</v>
      </c>
      <c r="K19" s="235">
        <f t="shared" si="2"/>
        <v>130000</v>
      </c>
      <c r="L19" s="998">
        <f t="shared" si="1"/>
        <v>10014447</v>
      </c>
      <c r="M19" s="236">
        <v>15757449</v>
      </c>
      <c r="N19" s="235"/>
    </row>
    <row r="20" spans="1:14">
      <c r="A20" s="631">
        <v>13</v>
      </c>
      <c r="B20" s="694" t="s">
        <v>34</v>
      </c>
      <c r="C20" s="1143" t="s">
        <v>347</v>
      </c>
      <c r="D20" s="1144"/>
      <c r="E20" s="1145"/>
      <c r="F20" s="632">
        <v>3200000</v>
      </c>
      <c r="G20" s="632">
        <v>0</v>
      </c>
      <c r="H20" s="634">
        <f>SUM(F20:G20)</f>
        <v>3200000</v>
      </c>
      <c r="I20" s="632">
        <v>0</v>
      </c>
      <c r="J20" s="633">
        <v>0</v>
      </c>
      <c r="K20" s="634">
        <f>I20+J20</f>
        <v>0</v>
      </c>
      <c r="L20" s="999">
        <f t="shared" si="1"/>
        <v>3200000</v>
      </c>
      <c r="M20" s="1037">
        <v>3500000</v>
      </c>
      <c r="N20" s="1037">
        <v>2081700</v>
      </c>
    </row>
    <row r="21" spans="1:14">
      <c r="A21" s="233">
        <v>14</v>
      </c>
      <c r="B21" s="695" t="s">
        <v>380</v>
      </c>
      <c r="C21" s="1140" t="s">
        <v>323</v>
      </c>
      <c r="D21" s="1141"/>
      <c r="E21" s="1142"/>
      <c r="F21" s="691">
        <v>0</v>
      </c>
      <c r="G21" s="630">
        <v>49881</v>
      </c>
      <c r="H21" s="760">
        <f>SUM(F21:G21)</f>
        <v>49881</v>
      </c>
      <c r="I21" s="1060">
        <v>0</v>
      </c>
      <c r="J21" s="996"/>
      <c r="K21" s="1061">
        <v>0</v>
      </c>
      <c r="L21" s="1000">
        <f>SUM(H21:K21)</f>
        <v>49881</v>
      </c>
      <c r="M21" s="1038">
        <v>0</v>
      </c>
      <c r="N21" s="1039">
        <v>0</v>
      </c>
    </row>
    <row r="22" spans="1:14" ht="13.5" thickBot="1">
      <c r="A22" s="1067">
        <v>15</v>
      </c>
      <c r="B22" s="1068" t="s">
        <v>381</v>
      </c>
      <c r="C22" s="1146" t="s">
        <v>371</v>
      </c>
      <c r="D22" s="1147"/>
      <c r="E22" s="1148"/>
      <c r="F22" s="1069">
        <v>22483781</v>
      </c>
      <c r="G22" s="1070">
        <v>1618128</v>
      </c>
      <c r="H22" s="1071">
        <f>SUM(F22:G22)</f>
        <v>24101909</v>
      </c>
      <c r="I22" s="1069">
        <v>620471</v>
      </c>
      <c r="J22" s="1072">
        <v>70000</v>
      </c>
      <c r="K22" s="1071">
        <f>I22+J22</f>
        <v>690471</v>
      </c>
      <c r="L22" s="1073">
        <f>SUM(H22+K22)</f>
        <v>24792380</v>
      </c>
      <c r="M22" s="1038">
        <v>22483781</v>
      </c>
      <c r="N22" s="1040">
        <v>0</v>
      </c>
    </row>
    <row r="23" spans="1:14">
      <c r="C23" s="462"/>
      <c r="D23" s="462"/>
      <c r="E23" s="461"/>
      <c r="F23" s="67"/>
      <c r="G23" s="67"/>
      <c r="H23" s="67"/>
    </row>
    <row r="24" spans="1:14" hidden="1">
      <c r="E24" s="1042" t="s">
        <v>480</v>
      </c>
      <c r="F24" s="139"/>
      <c r="G24" s="139"/>
      <c r="H24" s="1043">
        <f>SUM(H9+H16+H19+H20)</f>
        <v>29602777</v>
      </c>
    </row>
    <row r="25" spans="1:14" hidden="1">
      <c r="E25" s="936"/>
      <c r="F25" s="139"/>
      <c r="G25" s="139"/>
      <c r="H25" s="139"/>
      <c r="I25" s="710"/>
      <c r="J25" s="139"/>
      <c r="K25" s="139"/>
      <c r="L25" s="931"/>
    </row>
    <row r="26" spans="1:14" hidden="1">
      <c r="H26" s="1059">
        <v>620471</v>
      </c>
      <c r="I26" s="887" t="s">
        <v>498</v>
      </c>
      <c r="J26" s="887"/>
      <c r="L26" s="886"/>
    </row>
    <row r="27" spans="1:14">
      <c r="E27" s="936"/>
      <c r="F27" s="139"/>
      <c r="G27" s="139"/>
      <c r="H27" s="139"/>
      <c r="I27" s="710"/>
      <c r="J27" s="139"/>
      <c r="K27" s="887"/>
      <c r="L27" s="931"/>
    </row>
    <row r="28" spans="1:14">
      <c r="E28" s="1042"/>
      <c r="I28" s="710"/>
    </row>
    <row r="29" spans="1:14">
      <c r="I29" s="710"/>
    </row>
    <row r="31" spans="1:14">
      <c r="H31" s="710"/>
    </row>
    <row r="32" spans="1:14">
      <c r="I32" s="710"/>
    </row>
    <row r="33" spans="9:9">
      <c r="I33" s="710"/>
    </row>
    <row r="34" spans="9:9">
      <c r="I34" s="710"/>
    </row>
    <row r="72" spans="1:1">
      <c r="A72" s="26">
        <v>65</v>
      </c>
    </row>
    <row r="73" spans="1:1">
      <c r="A73" s="26">
        <v>66</v>
      </c>
    </row>
    <row r="74" spans="1:1">
      <c r="A74" s="26">
        <v>67</v>
      </c>
    </row>
  </sheetData>
  <mergeCells count="19">
    <mergeCell ref="C21:E21"/>
    <mergeCell ref="C18:E18"/>
    <mergeCell ref="C20:E20"/>
    <mergeCell ref="C22:E22"/>
    <mergeCell ref="F4:H4"/>
    <mergeCell ref="H6:H7"/>
    <mergeCell ref="F5:H5"/>
    <mergeCell ref="C16:E16"/>
    <mergeCell ref="C9:E9"/>
    <mergeCell ref="I4:K4"/>
    <mergeCell ref="I5:K5"/>
    <mergeCell ref="L3:L7"/>
    <mergeCell ref="A3:K3"/>
    <mergeCell ref="B4:B7"/>
    <mergeCell ref="K6:K7"/>
    <mergeCell ref="J6:J7"/>
    <mergeCell ref="I6:I7"/>
    <mergeCell ref="F6:F7"/>
    <mergeCell ref="G6:G7"/>
  </mergeCells>
  <phoneticPr fontId="2" type="noConversion"/>
  <pageMargins left="0.6692913385826772" right="0.19685039370078741" top="0.78740157480314965" bottom="0.35433070866141736" header="0.15748031496062992" footer="3.937007874015748E-2"/>
  <pageSetup paperSize="9" scale="90" orientation="landscape" r:id="rId1"/>
  <headerFooter alignWithMargins="0">
    <oddFooter>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24"/>
  <sheetViews>
    <sheetView view="pageBreakPreview" zoomScaleNormal="100" zoomScaleSheetLayoutView="100" workbookViewId="0">
      <selection activeCell="M9" sqref="M9"/>
    </sheetView>
  </sheetViews>
  <sheetFormatPr defaultRowHeight="12.75"/>
  <cols>
    <col min="1" max="1" width="3.7109375" style="26" customWidth="1"/>
    <col min="2" max="2" width="3.42578125" style="25" customWidth="1"/>
    <col min="3" max="3" width="6.140625" style="259" customWidth="1"/>
    <col min="4" max="4" width="2.28515625" customWidth="1"/>
    <col min="5" max="5" width="51.42578125" customWidth="1"/>
    <col min="6" max="6" width="10.140625" hidden="1" customWidth="1"/>
    <col min="7" max="7" width="11.5703125" customWidth="1"/>
    <col min="8" max="8" width="11.5703125" bestFit="1" customWidth="1"/>
    <col min="9" max="9" width="11.7109375" customWidth="1"/>
    <col min="10" max="10" width="10.28515625" customWidth="1"/>
    <col min="11" max="11" width="8.7109375" customWidth="1"/>
    <col min="12" max="12" width="10" style="245" customWidth="1"/>
    <col min="13" max="13" width="11.42578125" style="246" customWidth="1"/>
    <col min="14" max="14" width="10.140625" style="1007" hidden="1" customWidth="1"/>
  </cols>
  <sheetData>
    <row r="1" spans="1:13" ht="18.75">
      <c r="A1" s="191" t="s">
        <v>204</v>
      </c>
      <c r="M1" s="323"/>
    </row>
    <row r="2" spans="1:13" ht="13.5" thickBot="1">
      <c r="M2" s="509" t="s">
        <v>295</v>
      </c>
    </row>
    <row r="3" spans="1:13" ht="18.2" customHeight="1" thickBot="1">
      <c r="A3" s="1105" t="s">
        <v>451</v>
      </c>
      <c r="B3" s="1106"/>
      <c r="C3" s="1106"/>
      <c r="D3" s="1106"/>
      <c r="E3" s="1106"/>
      <c r="F3" s="1106"/>
      <c r="G3" s="1106"/>
      <c r="H3" s="1106"/>
      <c r="I3" s="1106"/>
      <c r="J3" s="1107"/>
      <c r="K3" s="1107"/>
      <c r="L3" s="1108"/>
      <c r="M3" s="1093" t="s">
        <v>520</v>
      </c>
    </row>
    <row r="4" spans="1:13" ht="18.75" customHeight="1">
      <c r="A4" s="229"/>
      <c r="B4" s="1111" t="s">
        <v>190</v>
      </c>
      <c r="C4" s="637"/>
      <c r="D4" s="230"/>
      <c r="E4" s="640"/>
      <c r="F4" s="1098" t="s">
        <v>99</v>
      </c>
      <c r="G4" s="1098"/>
      <c r="H4" s="1098"/>
      <c r="I4" s="1099"/>
      <c r="J4" s="1097" t="s">
        <v>98</v>
      </c>
      <c r="K4" s="1098"/>
      <c r="L4" s="1099"/>
      <c r="M4" s="1117"/>
    </row>
    <row r="5" spans="1:13" ht="20.65" customHeight="1" thickBot="1">
      <c r="A5" s="231"/>
      <c r="B5" s="1112"/>
      <c r="C5" s="638" t="s">
        <v>349</v>
      </c>
      <c r="D5" s="232"/>
      <c r="E5" s="641"/>
      <c r="F5" s="1149" t="s">
        <v>97</v>
      </c>
      <c r="G5" s="1150"/>
      <c r="H5" s="1150"/>
      <c r="I5" s="1121"/>
      <c r="J5" s="1119" t="s">
        <v>97</v>
      </c>
      <c r="K5" s="1120"/>
      <c r="L5" s="1121"/>
      <c r="M5" s="1117"/>
    </row>
    <row r="6" spans="1:13" ht="16.899999999999999" customHeight="1">
      <c r="A6" s="231"/>
      <c r="B6" s="1112"/>
      <c r="C6" s="638" t="s">
        <v>170</v>
      </c>
      <c r="D6" s="232"/>
      <c r="E6" s="642" t="s">
        <v>348</v>
      </c>
      <c r="F6" s="1113" t="s">
        <v>330</v>
      </c>
      <c r="G6" s="1100" t="s">
        <v>518</v>
      </c>
      <c r="H6" s="1100" t="s">
        <v>515</v>
      </c>
      <c r="I6" s="1095" t="s">
        <v>519</v>
      </c>
      <c r="J6" s="1124" t="s">
        <v>518</v>
      </c>
      <c r="K6" s="1135" t="s">
        <v>515</v>
      </c>
      <c r="L6" s="1095" t="s">
        <v>519</v>
      </c>
      <c r="M6" s="1117"/>
    </row>
    <row r="7" spans="1:13" ht="36.75" customHeight="1" thickBot="1">
      <c r="A7" s="635"/>
      <c r="B7" s="1126"/>
      <c r="C7" s="639"/>
      <c r="D7" s="636"/>
      <c r="E7" s="643"/>
      <c r="F7" s="1139"/>
      <c r="G7" s="1101"/>
      <c r="H7" s="1101"/>
      <c r="I7" s="1096"/>
      <c r="J7" s="1125"/>
      <c r="K7" s="1136"/>
      <c r="L7" s="1096"/>
      <c r="M7" s="1118"/>
    </row>
    <row r="8" spans="1:13" ht="15.75" thickBot="1">
      <c r="A8" s="208">
        <v>1</v>
      </c>
      <c r="B8" s="250" t="s">
        <v>217</v>
      </c>
      <c r="C8" s="260"/>
      <c r="D8" s="252"/>
      <c r="E8" s="253"/>
      <c r="F8" s="247" t="e">
        <f>F9+F33+F39+F22+F46</f>
        <v>#REF!</v>
      </c>
      <c r="G8" s="254">
        <v>23660177</v>
      </c>
      <c r="H8" s="254">
        <f>H9+H22+H33+H39+H46</f>
        <v>500000</v>
      </c>
      <c r="I8" s="249">
        <f>SUM(G8:H8)</f>
        <v>24160177</v>
      </c>
      <c r="J8" s="247">
        <v>74457490</v>
      </c>
      <c r="K8" s="254">
        <f>K9+K22+K33+K39+K46</f>
        <v>0</v>
      </c>
      <c r="L8" s="261">
        <f>SUM(J8:K8)</f>
        <v>74457490</v>
      </c>
      <c r="M8" s="255">
        <f t="shared" ref="M8:M26" si="0">I8+L8</f>
        <v>98617667</v>
      </c>
    </row>
    <row r="9" spans="1:13" ht="16.899999999999999" customHeight="1">
      <c r="A9" s="96">
        <v>2</v>
      </c>
      <c r="B9" s="586">
        <v>1</v>
      </c>
      <c r="C9" s="486" t="s">
        <v>311</v>
      </c>
      <c r="D9" s="316" t="s">
        <v>227</v>
      </c>
      <c r="E9" s="699"/>
      <c r="F9" s="209">
        <f>SUM(F10:F20)</f>
        <v>0</v>
      </c>
      <c r="G9" s="297">
        <v>4980680</v>
      </c>
      <c r="H9" s="297">
        <f>SUM(H10:H20)</f>
        <v>0</v>
      </c>
      <c r="I9" s="298">
        <f t="shared" ref="I9:I21" si="1">SUM(F9:H9)</f>
        <v>4980680</v>
      </c>
      <c r="J9" s="619">
        <v>4000000</v>
      </c>
      <c r="K9" s="617">
        <f>SUM(K10:K21)</f>
        <v>0</v>
      </c>
      <c r="L9" s="298">
        <f>SUM(J9:K9)</f>
        <v>4000000</v>
      </c>
      <c r="M9" s="463">
        <f>I9+L9</f>
        <v>8980680</v>
      </c>
    </row>
    <row r="10" spans="1:13">
      <c r="A10" s="96">
        <v>3</v>
      </c>
      <c r="B10" s="622"/>
      <c r="C10" s="487"/>
      <c r="D10" s="4" t="s">
        <v>92</v>
      </c>
      <c r="E10" s="676" t="s">
        <v>440</v>
      </c>
      <c r="F10" s="20"/>
      <c r="G10" s="5">
        <v>1500000</v>
      </c>
      <c r="H10" s="8"/>
      <c r="I10" s="317">
        <f t="shared" si="1"/>
        <v>1500000</v>
      </c>
      <c r="J10" s="5"/>
      <c r="K10" s="9"/>
      <c r="L10" s="317"/>
      <c r="M10" s="464">
        <f t="shared" si="0"/>
        <v>1500000</v>
      </c>
    </row>
    <row r="11" spans="1:13">
      <c r="A11" s="96">
        <v>4</v>
      </c>
      <c r="B11" s="622"/>
      <c r="C11" s="487"/>
      <c r="D11" s="4" t="s">
        <v>93</v>
      </c>
      <c r="E11" s="676" t="s">
        <v>488</v>
      </c>
      <c r="F11" s="20"/>
      <c r="G11" s="5">
        <v>25000</v>
      </c>
      <c r="H11" s="8"/>
      <c r="I11" s="317">
        <f t="shared" si="1"/>
        <v>25000</v>
      </c>
      <c r="J11" s="5"/>
      <c r="K11" s="9"/>
      <c r="L11" s="317"/>
      <c r="M11" s="464">
        <f t="shared" si="0"/>
        <v>25000</v>
      </c>
    </row>
    <row r="12" spans="1:13" ht="13.15" customHeight="1">
      <c r="A12" s="96">
        <v>5</v>
      </c>
      <c r="B12" s="622"/>
      <c r="C12" s="487"/>
      <c r="D12" s="4" t="s">
        <v>94</v>
      </c>
      <c r="E12" s="676" t="s">
        <v>411</v>
      </c>
      <c r="F12" s="20"/>
      <c r="G12" s="5">
        <v>10000</v>
      </c>
      <c r="H12" s="8"/>
      <c r="I12" s="317">
        <f t="shared" si="1"/>
        <v>10000</v>
      </c>
      <c r="J12" s="5"/>
      <c r="K12" s="9"/>
      <c r="L12" s="317"/>
      <c r="M12" s="464">
        <f t="shared" si="0"/>
        <v>10000</v>
      </c>
    </row>
    <row r="13" spans="1:13">
      <c r="A13" s="96">
        <v>6</v>
      </c>
      <c r="B13" s="622"/>
      <c r="C13" s="487"/>
      <c r="D13" s="4" t="s">
        <v>95</v>
      </c>
      <c r="E13" s="676" t="s">
        <v>382</v>
      </c>
      <c r="F13" s="20"/>
      <c r="G13" s="5">
        <v>100000</v>
      </c>
      <c r="H13" s="8"/>
      <c r="I13" s="317">
        <f t="shared" si="1"/>
        <v>100000</v>
      </c>
      <c r="J13" s="5"/>
      <c r="K13" s="9"/>
      <c r="L13" s="317"/>
      <c r="M13" s="464">
        <f t="shared" si="0"/>
        <v>100000</v>
      </c>
    </row>
    <row r="14" spans="1:13">
      <c r="A14" s="96">
        <v>7</v>
      </c>
      <c r="B14" s="622"/>
      <c r="C14" s="487"/>
      <c r="D14" s="4" t="s">
        <v>96</v>
      </c>
      <c r="E14" s="676" t="s">
        <v>228</v>
      </c>
      <c r="F14" s="20"/>
      <c r="G14" s="5">
        <v>95000</v>
      </c>
      <c r="H14" s="8"/>
      <c r="I14" s="317">
        <f t="shared" si="1"/>
        <v>95000</v>
      </c>
      <c r="J14" s="5"/>
      <c r="K14" s="9"/>
      <c r="L14" s="317"/>
      <c r="M14" s="464">
        <f t="shared" si="0"/>
        <v>95000</v>
      </c>
    </row>
    <row r="15" spans="1:13">
      <c r="A15" s="96">
        <v>8</v>
      </c>
      <c r="B15" s="622"/>
      <c r="C15" s="487"/>
      <c r="D15" s="4" t="s">
        <v>171</v>
      </c>
      <c r="E15" s="676" t="s">
        <v>229</v>
      </c>
      <c r="F15" s="20"/>
      <c r="G15" s="5">
        <v>55000</v>
      </c>
      <c r="H15" s="8"/>
      <c r="I15" s="317">
        <f t="shared" si="1"/>
        <v>55000</v>
      </c>
      <c r="J15" s="5"/>
      <c r="K15" s="9"/>
      <c r="L15" s="317"/>
      <c r="M15" s="464">
        <f t="shared" si="0"/>
        <v>55000</v>
      </c>
    </row>
    <row r="16" spans="1:13">
      <c r="A16" s="96">
        <v>9</v>
      </c>
      <c r="B16" s="622"/>
      <c r="C16" s="487"/>
      <c r="D16" s="4" t="s">
        <v>172</v>
      </c>
      <c r="E16" s="676" t="s">
        <v>55</v>
      </c>
      <c r="F16" s="20"/>
      <c r="G16" s="5">
        <v>30000</v>
      </c>
      <c r="H16" s="8"/>
      <c r="I16" s="317">
        <f t="shared" si="1"/>
        <v>30000</v>
      </c>
      <c r="J16" s="5"/>
      <c r="K16" s="9"/>
      <c r="L16" s="317"/>
      <c r="M16" s="464">
        <f t="shared" si="0"/>
        <v>30000</v>
      </c>
    </row>
    <row r="17" spans="1:14">
      <c r="A17" s="96">
        <v>10</v>
      </c>
      <c r="B17" s="622"/>
      <c r="C17" s="487"/>
      <c r="D17" s="4" t="s">
        <v>173</v>
      </c>
      <c r="E17" s="676" t="s">
        <v>383</v>
      </c>
      <c r="F17" s="20"/>
      <c r="G17" s="5">
        <v>150000</v>
      </c>
      <c r="H17" s="8"/>
      <c r="I17" s="317">
        <f t="shared" si="1"/>
        <v>150000</v>
      </c>
      <c r="J17" s="5"/>
      <c r="K17" s="9"/>
      <c r="L17" s="317"/>
      <c r="M17" s="464">
        <f t="shared" si="0"/>
        <v>150000</v>
      </c>
    </row>
    <row r="18" spans="1:14">
      <c r="A18" s="96">
        <v>11</v>
      </c>
      <c r="B18" s="622"/>
      <c r="C18" s="487"/>
      <c r="D18" s="4" t="s">
        <v>186</v>
      </c>
      <c r="E18" s="676" t="s">
        <v>477</v>
      </c>
      <c r="F18" s="20"/>
      <c r="G18" s="5">
        <v>650000</v>
      </c>
      <c r="H18" s="8"/>
      <c r="I18" s="317">
        <f t="shared" si="1"/>
        <v>650000</v>
      </c>
      <c r="J18" s="5"/>
      <c r="K18" s="9"/>
      <c r="L18" s="317"/>
      <c r="M18" s="464">
        <f t="shared" si="0"/>
        <v>650000</v>
      </c>
    </row>
    <row r="19" spans="1:14">
      <c r="A19" s="96">
        <v>12</v>
      </c>
      <c r="B19" s="622"/>
      <c r="C19" s="487"/>
      <c r="D19" s="4" t="s">
        <v>187</v>
      </c>
      <c r="E19" s="676" t="s">
        <v>230</v>
      </c>
      <c r="F19" s="20"/>
      <c r="G19" s="5">
        <v>1300000</v>
      </c>
      <c r="H19" s="8"/>
      <c r="I19" s="317">
        <f t="shared" si="1"/>
        <v>1300000</v>
      </c>
      <c r="J19" s="5"/>
      <c r="K19" s="9"/>
      <c r="L19" s="317"/>
      <c r="M19" s="464">
        <f t="shared" si="0"/>
        <v>1300000</v>
      </c>
    </row>
    <row r="20" spans="1:14">
      <c r="A20" s="96">
        <v>13</v>
      </c>
      <c r="B20" s="622"/>
      <c r="C20" s="487"/>
      <c r="D20" s="4" t="s">
        <v>188</v>
      </c>
      <c r="E20" s="676" t="s">
        <v>505</v>
      </c>
      <c r="F20" s="20"/>
      <c r="G20" s="5">
        <v>1065680</v>
      </c>
      <c r="H20" s="8"/>
      <c r="I20" s="317">
        <f t="shared" si="1"/>
        <v>1065680</v>
      </c>
      <c r="J20" s="5"/>
      <c r="K20" s="9"/>
      <c r="L20" s="317"/>
      <c r="M20" s="464">
        <f t="shared" si="0"/>
        <v>1065680</v>
      </c>
    </row>
    <row r="21" spans="1:14">
      <c r="A21" s="96">
        <v>14</v>
      </c>
      <c r="B21" s="622"/>
      <c r="C21" s="487"/>
      <c r="D21" s="4" t="s">
        <v>489</v>
      </c>
      <c r="E21" s="676" t="s">
        <v>465</v>
      </c>
      <c r="F21" s="20"/>
      <c r="G21" s="5">
        <v>0</v>
      </c>
      <c r="H21" s="8"/>
      <c r="I21" s="317">
        <f t="shared" si="1"/>
        <v>0</v>
      </c>
      <c r="J21" s="5">
        <v>4000000</v>
      </c>
      <c r="K21" s="9"/>
      <c r="L21" s="317">
        <f>SUM(J21:K21)</f>
        <v>4000000</v>
      </c>
      <c r="M21" s="464">
        <f t="shared" si="0"/>
        <v>4000000</v>
      </c>
    </row>
    <row r="22" spans="1:14" ht="26.25" customHeight="1">
      <c r="A22" s="96">
        <v>15</v>
      </c>
      <c r="B22" s="591">
        <v>2</v>
      </c>
      <c r="C22" s="488" t="s">
        <v>508</v>
      </c>
      <c r="D22" s="1157" t="s">
        <v>234</v>
      </c>
      <c r="E22" s="1158"/>
      <c r="F22" s="308" t="e">
        <f>SUM(#REF!)</f>
        <v>#REF!</v>
      </c>
      <c r="G22" s="300">
        <v>1696497</v>
      </c>
      <c r="H22" s="300"/>
      <c r="I22" s="311">
        <f>SUM(G22:H22)</f>
        <v>1696497</v>
      </c>
      <c r="J22" s="122">
        <v>70027490</v>
      </c>
      <c r="K22" s="140"/>
      <c r="L22" s="133">
        <f>SUM(J22:K22)</f>
        <v>70027490</v>
      </c>
      <c r="M22" s="701">
        <f>I22+L22</f>
        <v>71723987</v>
      </c>
    </row>
    <row r="23" spans="1:14" ht="12.75" customHeight="1">
      <c r="A23" s="96">
        <v>16</v>
      </c>
      <c r="B23" s="622"/>
      <c r="C23" s="487"/>
      <c r="D23" s="4" t="s">
        <v>492</v>
      </c>
      <c r="E23" s="929" t="s">
        <v>493</v>
      </c>
      <c r="F23" s="20"/>
      <c r="G23" s="5"/>
      <c r="H23" s="8"/>
      <c r="I23" s="317"/>
      <c r="J23" s="863">
        <v>70000</v>
      </c>
      <c r="K23" s="9"/>
      <c r="L23" s="317">
        <f t="shared" ref="L23:L38" si="2">SUM(J23:K23)</f>
        <v>70000</v>
      </c>
      <c r="M23" s="464">
        <f t="shared" si="0"/>
        <v>70000</v>
      </c>
    </row>
    <row r="24" spans="1:14" ht="12.75" customHeight="1">
      <c r="A24" s="96">
        <v>17</v>
      </c>
      <c r="B24" s="622"/>
      <c r="C24" s="487"/>
      <c r="D24" s="4" t="s">
        <v>93</v>
      </c>
      <c r="E24" s="929" t="s">
        <v>490</v>
      </c>
      <c r="F24" s="20"/>
      <c r="G24" s="5"/>
      <c r="H24" s="8"/>
      <c r="I24" s="317"/>
      <c r="J24" s="863">
        <v>400000</v>
      </c>
      <c r="K24" s="9"/>
      <c r="L24" s="317">
        <f t="shared" si="2"/>
        <v>400000</v>
      </c>
      <c r="M24" s="464">
        <f t="shared" si="0"/>
        <v>400000</v>
      </c>
    </row>
    <row r="25" spans="1:14" ht="12.75" customHeight="1">
      <c r="A25" s="96">
        <v>18</v>
      </c>
      <c r="B25" s="622"/>
      <c r="C25" s="487"/>
      <c r="D25" s="4" t="s">
        <v>94</v>
      </c>
      <c r="E25" s="929" t="s">
        <v>491</v>
      </c>
      <c r="F25" s="20"/>
      <c r="G25" s="5"/>
      <c r="H25" s="8"/>
      <c r="I25" s="317"/>
      <c r="J25" s="863">
        <v>300000</v>
      </c>
      <c r="K25" s="9"/>
      <c r="L25" s="317">
        <f t="shared" si="2"/>
        <v>300000</v>
      </c>
      <c r="M25" s="464">
        <f t="shared" si="0"/>
        <v>300000</v>
      </c>
    </row>
    <row r="26" spans="1:14" ht="12.75" customHeight="1">
      <c r="A26" s="96">
        <v>19</v>
      </c>
      <c r="B26" s="622"/>
      <c r="C26" s="487"/>
      <c r="D26" s="4" t="s">
        <v>95</v>
      </c>
      <c r="E26" s="929" t="s">
        <v>484</v>
      </c>
      <c r="F26" s="20"/>
      <c r="G26" s="5"/>
      <c r="H26" s="8"/>
      <c r="I26" s="317"/>
      <c r="J26" s="863">
        <v>50000</v>
      </c>
      <c r="K26" s="9"/>
      <c r="L26" s="317">
        <f>SUM(J26:K26)</f>
        <v>50000</v>
      </c>
      <c r="M26" s="464">
        <f t="shared" si="0"/>
        <v>50000</v>
      </c>
    </row>
    <row r="27" spans="1:14" ht="12.75" customHeight="1">
      <c r="A27" s="96">
        <v>20</v>
      </c>
      <c r="B27" s="622"/>
      <c r="C27" s="487"/>
      <c r="D27" s="4" t="s">
        <v>96</v>
      </c>
      <c r="E27" s="937" t="s">
        <v>418</v>
      </c>
      <c r="F27" s="20"/>
      <c r="G27" s="5"/>
      <c r="H27" s="8"/>
      <c r="I27" s="317"/>
      <c r="J27" s="864">
        <v>34600</v>
      </c>
      <c r="K27" s="9"/>
      <c r="L27" s="317">
        <f t="shared" si="2"/>
        <v>34600</v>
      </c>
      <c r="M27" s="464">
        <f t="shared" ref="M27:M38" si="3">I27+L27</f>
        <v>34600</v>
      </c>
    </row>
    <row r="28" spans="1:14" s="339" customFormat="1" ht="12.75" customHeight="1">
      <c r="A28" s="96">
        <v>21</v>
      </c>
      <c r="B28" s="862"/>
      <c r="C28" s="793"/>
      <c r="D28" s="4" t="s">
        <v>171</v>
      </c>
      <c r="E28" s="929" t="s">
        <v>412</v>
      </c>
      <c r="F28" s="20"/>
      <c r="G28" s="5"/>
      <c r="H28" s="8"/>
      <c r="I28" s="317"/>
      <c r="J28" s="864">
        <v>25000</v>
      </c>
      <c r="K28" s="9"/>
      <c r="L28" s="317">
        <f t="shared" si="2"/>
        <v>25000</v>
      </c>
      <c r="M28" s="464">
        <f t="shared" si="3"/>
        <v>25000</v>
      </c>
      <c r="N28" s="1007"/>
    </row>
    <row r="29" spans="1:14" s="339" customFormat="1" ht="12.75" customHeight="1">
      <c r="A29" s="96">
        <v>22</v>
      </c>
      <c r="B29" s="862"/>
      <c r="C29" s="793"/>
      <c r="D29" s="4" t="s">
        <v>172</v>
      </c>
      <c r="E29" s="1009" t="s">
        <v>435</v>
      </c>
      <c r="F29" s="20"/>
      <c r="G29" s="5">
        <v>954497</v>
      </c>
      <c r="H29" s="8"/>
      <c r="I29" s="317">
        <f>SUM(G29)</f>
        <v>954497</v>
      </c>
      <c r="J29" s="864">
        <v>42165503</v>
      </c>
      <c r="K29" s="9"/>
      <c r="L29" s="317">
        <f t="shared" si="2"/>
        <v>42165503</v>
      </c>
      <c r="M29" s="464">
        <f t="shared" si="3"/>
        <v>43120000</v>
      </c>
      <c r="N29" s="1007"/>
    </row>
    <row r="30" spans="1:14" s="339" customFormat="1" ht="12.75" customHeight="1">
      <c r="A30" s="96">
        <v>23</v>
      </c>
      <c r="B30" s="862"/>
      <c r="C30" s="793"/>
      <c r="D30" s="4" t="s">
        <v>173</v>
      </c>
      <c r="E30" s="1009" t="s">
        <v>467</v>
      </c>
      <c r="F30" s="20"/>
      <c r="G30" s="5">
        <v>742000</v>
      </c>
      <c r="H30" s="8"/>
      <c r="I30" s="317">
        <f>SUM(G30)</f>
        <v>742000</v>
      </c>
      <c r="J30" s="864">
        <v>23766251</v>
      </c>
      <c r="K30" s="9"/>
      <c r="L30" s="317">
        <f t="shared" si="2"/>
        <v>23766251</v>
      </c>
      <c r="M30" s="464">
        <f t="shared" si="3"/>
        <v>24508251</v>
      </c>
      <c r="N30" s="1007"/>
    </row>
    <row r="31" spans="1:14" s="339" customFormat="1" ht="12.75" customHeight="1">
      <c r="A31" s="96">
        <v>24</v>
      </c>
      <c r="B31" s="862"/>
      <c r="C31" s="793"/>
      <c r="D31" s="4" t="s">
        <v>186</v>
      </c>
      <c r="E31" s="1009" t="s">
        <v>506</v>
      </c>
      <c r="F31" s="20"/>
      <c r="G31" s="5"/>
      <c r="H31" s="8"/>
      <c r="I31" s="317"/>
      <c r="J31" s="864">
        <v>1080000</v>
      </c>
      <c r="K31" s="9"/>
      <c r="L31" s="317">
        <f t="shared" si="2"/>
        <v>1080000</v>
      </c>
      <c r="M31" s="464">
        <f t="shared" si="3"/>
        <v>1080000</v>
      </c>
      <c r="N31" s="1007"/>
    </row>
    <row r="32" spans="1:14" s="339" customFormat="1" ht="12.75" customHeight="1">
      <c r="A32" s="96">
        <v>25</v>
      </c>
      <c r="B32" s="862"/>
      <c r="C32" s="793"/>
      <c r="D32" s="4" t="s">
        <v>187</v>
      </c>
      <c r="E32" s="1009" t="s">
        <v>468</v>
      </c>
      <c r="F32" s="20"/>
      <c r="G32" s="5"/>
      <c r="H32" s="8"/>
      <c r="I32" s="317"/>
      <c r="J32" s="864">
        <v>2136136</v>
      </c>
      <c r="K32" s="9"/>
      <c r="L32" s="317">
        <f t="shared" si="2"/>
        <v>2136136</v>
      </c>
      <c r="M32" s="464">
        <f t="shared" si="3"/>
        <v>2136136</v>
      </c>
      <c r="N32" s="1007"/>
    </row>
    <row r="33" spans="1:14" ht="25.7" customHeight="1">
      <c r="A33" s="96">
        <v>26</v>
      </c>
      <c r="B33" s="384">
        <v>3</v>
      </c>
      <c r="C33" s="489" t="s">
        <v>311</v>
      </c>
      <c r="D33" s="1159" t="s">
        <v>235</v>
      </c>
      <c r="E33" s="1158"/>
      <c r="F33" s="308">
        <f>SUM(F34:F37)</f>
        <v>0</v>
      </c>
      <c r="G33" s="300">
        <v>303000</v>
      </c>
      <c r="H33" s="300">
        <f>SUM(H34:H37)</f>
        <v>0</v>
      </c>
      <c r="I33" s="311">
        <f>SUM(F33:H33)</f>
        <v>303000</v>
      </c>
      <c r="J33" s="122">
        <v>30000</v>
      </c>
      <c r="K33" s="140">
        <f>SUM(K34:K37)</f>
        <v>0</v>
      </c>
      <c r="L33" s="133">
        <f t="shared" si="2"/>
        <v>30000</v>
      </c>
      <c r="M33" s="701">
        <f>I33+L33</f>
        <v>333000</v>
      </c>
    </row>
    <row r="34" spans="1:14">
      <c r="A34" s="96">
        <v>27</v>
      </c>
      <c r="B34" s="622"/>
      <c r="C34" s="487"/>
      <c r="D34" s="4" t="s">
        <v>92</v>
      </c>
      <c r="E34" s="676" t="s">
        <v>419</v>
      </c>
      <c r="F34" s="20"/>
      <c r="G34" s="5">
        <v>180000</v>
      </c>
      <c r="H34" s="8"/>
      <c r="I34" s="317">
        <f>SUM(F34:H34)</f>
        <v>180000</v>
      </c>
      <c r="J34" s="27">
        <v>0</v>
      </c>
      <c r="K34" s="9"/>
      <c r="L34" s="317">
        <f t="shared" si="2"/>
        <v>0</v>
      </c>
      <c r="M34" s="464">
        <f t="shared" si="3"/>
        <v>180000</v>
      </c>
      <c r="N34" s="1007">
        <v>202000</v>
      </c>
    </row>
    <row r="35" spans="1:14">
      <c r="A35" s="96">
        <v>28</v>
      </c>
      <c r="B35" s="622"/>
      <c r="C35" s="487"/>
      <c r="D35" s="4" t="s">
        <v>93</v>
      </c>
      <c r="E35" s="676" t="s">
        <v>56</v>
      </c>
      <c r="F35" s="20"/>
      <c r="G35" s="5">
        <v>10000</v>
      </c>
      <c r="H35" s="8"/>
      <c r="I35" s="317">
        <f>SUM(F35:H35)</f>
        <v>10000</v>
      </c>
      <c r="J35" s="27">
        <v>0</v>
      </c>
      <c r="K35" s="9"/>
      <c r="L35" s="317">
        <f t="shared" si="2"/>
        <v>0</v>
      </c>
      <c r="M35" s="464">
        <f t="shared" si="3"/>
        <v>10000</v>
      </c>
    </row>
    <row r="36" spans="1:14">
      <c r="A36" s="96">
        <v>29</v>
      </c>
      <c r="B36" s="622"/>
      <c r="C36" s="487"/>
      <c r="D36" s="4" t="s">
        <v>94</v>
      </c>
      <c r="E36" s="676" t="s">
        <v>57</v>
      </c>
      <c r="F36" s="20"/>
      <c r="G36" s="5">
        <v>83000</v>
      </c>
      <c r="H36" s="8"/>
      <c r="I36" s="317">
        <f>SUM(F36:H36)</f>
        <v>83000</v>
      </c>
      <c r="J36" s="27">
        <v>0</v>
      </c>
      <c r="K36" s="9"/>
      <c r="L36" s="317">
        <f t="shared" si="2"/>
        <v>0</v>
      </c>
      <c r="M36" s="464">
        <f t="shared" si="3"/>
        <v>83000</v>
      </c>
    </row>
    <row r="37" spans="1:14">
      <c r="A37" s="96">
        <v>30</v>
      </c>
      <c r="B37" s="622"/>
      <c r="C37" s="487"/>
      <c r="D37" s="4" t="s">
        <v>95</v>
      </c>
      <c r="E37" s="676" t="s">
        <v>420</v>
      </c>
      <c r="F37" s="20"/>
      <c r="G37" s="5">
        <v>30000</v>
      </c>
      <c r="H37" s="8"/>
      <c r="I37" s="317">
        <f>SUM(F37:H37)</f>
        <v>30000</v>
      </c>
      <c r="J37" s="27">
        <v>0</v>
      </c>
      <c r="K37" s="9"/>
      <c r="L37" s="317">
        <f t="shared" si="2"/>
        <v>0</v>
      </c>
      <c r="M37" s="464">
        <f t="shared" si="3"/>
        <v>30000</v>
      </c>
      <c r="N37" s="1007">
        <v>136500</v>
      </c>
    </row>
    <row r="38" spans="1:14">
      <c r="A38" s="96">
        <v>31</v>
      </c>
      <c r="B38" s="622"/>
      <c r="C38" s="487"/>
      <c r="D38" s="4" t="s">
        <v>96</v>
      </c>
      <c r="E38" s="676" t="s">
        <v>438</v>
      </c>
      <c r="F38" s="20"/>
      <c r="G38" s="5"/>
      <c r="H38" s="8"/>
      <c r="I38" s="317"/>
      <c r="J38" s="27">
        <v>30000</v>
      </c>
      <c r="K38" s="9"/>
      <c r="L38" s="317">
        <f t="shared" si="2"/>
        <v>30000</v>
      </c>
      <c r="M38" s="464">
        <f t="shared" si="3"/>
        <v>30000</v>
      </c>
      <c r="N38" s="1007">
        <v>66500</v>
      </c>
    </row>
    <row r="39" spans="1:14">
      <c r="A39" s="96">
        <v>32</v>
      </c>
      <c r="B39" s="591">
        <v>4</v>
      </c>
      <c r="C39" s="475" t="s">
        <v>508</v>
      </c>
      <c r="D39" s="299" t="s">
        <v>52</v>
      </c>
      <c r="E39" s="331"/>
      <c r="F39" s="308">
        <f>SUM(F40:F44)</f>
        <v>0</v>
      </c>
      <c r="G39" s="300">
        <v>130000</v>
      </c>
      <c r="H39" s="300">
        <f>SUM(H40:H44)</f>
        <v>0</v>
      </c>
      <c r="I39" s="311">
        <f t="shared" ref="I39:I43" si="4">SUM(F39:H39)</f>
        <v>130000</v>
      </c>
      <c r="J39" s="546">
        <v>400000</v>
      </c>
      <c r="K39" s="305">
        <f>SUM(K40:K44)</f>
        <v>0</v>
      </c>
      <c r="L39" s="311">
        <f>SUM(J39:K39)</f>
        <v>400000</v>
      </c>
      <c r="M39" s="311">
        <f>I39+L39</f>
        <v>530000</v>
      </c>
    </row>
    <row r="40" spans="1:14" s="339" customFormat="1">
      <c r="A40" s="96">
        <v>33</v>
      </c>
      <c r="B40" s="623"/>
      <c r="C40" s="490"/>
      <c r="D40" s="221">
        <v>1</v>
      </c>
      <c r="E40" s="304" t="s">
        <v>479</v>
      </c>
      <c r="F40" s="309"/>
      <c r="G40" s="295">
        <v>0</v>
      </c>
      <c r="H40" s="188"/>
      <c r="I40" s="322">
        <f t="shared" si="4"/>
        <v>0</v>
      </c>
      <c r="J40" s="1018">
        <v>50000</v>
      </c>
      <c r="K40" s="618"/>
      <c r="L40" s="322">
        <f t="shared" ref="L40:L48" si="5">SUM(J40:K40)</f>
        <v>50000</v>
      </c>
      <c r="M40" s="464">
        <f t="shared" ref="M40:M48" si="6">I40+L40</f>
        <v>50000</v>
      </c>
      <c r="N40" s="1007">
        <v>572550</v>
      </c>
    </row>
    <row r="41" spans="1:14">
      <c r="A41" s="96">
        <v>34</v>
      </c>
      <c r="B41" s="624"/>
      <c r="C41" s="490"/>
      <c r="D41" s="221">
        <v>2</v>
      </c>
      <c r="E41" s="304" t="s">
        <v>466</v>
      </c>
      <c r="F41" s="541"/>
      <c r="G41" s="543">
        <v>0</v>
      </c>
      <c r="H41" s="542"/>
      <c r="I41" s="322">
        <f t="shared" si="4"/>
        <v>0</v>
      </c>
      <c r="J41" s="1019">
        <v>350000</v>
      </c>
      <c r="K41" s="700"/>
      <c r="L41" s="322">
        <f t="shared" si="5"/>
        <v>350000</v>
      </c>
      <c r="M41" s="464">
        <f t="shared" si="6"/>
        <v>350000</v>
      </c>
      <c r="N41" s="1007">
        <v>2669000</v>
      </c>
    </row>
    <row r="42" spans="1:14">
      <c r="A42" s="96">
        <v>35</v>
      </c>
      <c r="B42" s="624"/>
      <c r="C42" s="1064"/>
      <c r="D42" s="221">
        <v>3</v>
      </c>
      <c r="E42" s="304" t="s">
        <v>231</v>
      </c>
      <c r="F42" s="309"/>
      <c r="G42" s="1016">
        <v>110000</v>
      </c>
      <c r="H42" s="188"/>
      <c r="I42" s="322">
        <f t="shared" si="4"/>
        <v>110000</v>
      </c>
      <c r="J42" s="620">
        <v>0</v>
      </c>
      <c r="K42" s="618"/>
      <c r="L42" s="322">
        <f t="shared" si="5"/>
        <v>0</v>
      </c>
      <c r="M42" s="464">
        <f t="shared" si="6"/>
        <v>110000</v>
      </c>
    </row>
    <row r="43" spans="1:14">
      <c r="A43" s="96">
        <v>36</v>
      </c>
      <c r="B43" s="624"/>
      <c r="C43" s="490"/>
      <c r="D43" s="221">
        <v>4</v>
      </c>
      <c r="E43" s="304" t="s">
        <v>232</v>
      </c>
      <c r="F43" s="309"/>
      <c r="G43" s="295">
        <v>5000</v>
      </c>
      <c r="H43" s="188"/>
      <c r="I43" s="322">
        <f t="shared" si="4"/>
        <v>5000</v>
      </c>
      <c r="J43" s="620">
        <v>0</v>
      </c>
      <c r="K43" s="618"/>
      <c r="L43" s="322">
        <f t="shared" si="5"/>
        <v>0</v>
      </c>
      <c r="M43" s="464">
        <f t="shared" si="6"/>
        <v>5000</v>
      </c>
      <c r="N43" s="1007">
        <v>10000</v>
      </c>
    </row>
    <row r="44" spans="1:14">
      <c r="A44" s="96">
        <v>37</v>
      </c>
      <c r="B44" s="624"/>
      <c r="C44" s="490"/>
      <c r="D44" s="221">
        <v>5</v>
      </c>
      <c r="E44" s="304" t="s">
        <v>53</v>
      </c>
      <c r="F44" s="309"/>
      <c r="G44" s="295">
        <v>5000</v>
      </c>
      <c r="H44" s="188"/>
      <c r="I44" s="322">
        <f>SUM(F44:H44)</f>
        <v>5000</v>
      </c>
      <c r="J44" s="620">
        <v>0</v>
      </c>
      <c r="K44" s="618"/>
      <c r="L44" s="322">
        <f t="shared" si="5"/>
        <v>0</v>
      </c>
      <c r="M44" s="464">
        <f t="shared" si="6"/>
        <v>5000</v>
      </c>
      <c r="N44" s="1007">
        <v>10000</v>
      </c>
    </row>
    <row r="45" spans="1:14" s="339" customFormat="1">
      <c r="A45" s="96">
        <v>38</v>
      </c>
      <c r="B45" s="623"/>
      <c r="C45" s="490"/>
      <c r="D45" s="221">
        <v>6</v>
      </c>
      <c r="E45" s="304" t="s">
        <v>342</v>
      </c>
      <c r="F45" s="309"/>
      <c r="G45" s="295">
        <v>10000</v>
      </c>
      <c r="H45" s="188"/>
      <c r="I45" s="322">
        <f>SUM(F45:H45)</f>
        <v>10000</v>
      </c>
      <c r="J45" s="620">
        <v>0</v>
      </c>
      <c r="K45" s="618"/>
      <c r="L45" s="322">
        <f t="shared" si="5"/>
        <v>0</v>
      </c>
      <c r="M45" s="464">
        <f t="shared" si="6"/>
        <v>10000</v>
      </c>
      <c r="N45" s="1007">
        <v>20000</v>
      </c>
    </row>
    <row r="46" spans="1:14">
      <c r="A46" s="96">
        <v>39</v>
      </c>
      <c r="B46" s="591">
        <v>5</v>
      </c>
      <c r="C46" s="475" t="s">
        <v>311</v>
      </c>
      <c r="D46" s="301" t="s">
        <v>233</v>
      </c>
      <c r="E46" s="332"/>
      <c r="F46" s="120">
        <f>SUM(F48:F48)</f>
        <v>0</v>
      </c>
      <c r="G46" s="121">
        <v>16550000</v>
      </c>
      <c r="H46" s="121">
        <f>SUM(H47:H48)</f>
        <v>500000</v>
      </c>
      <c r="I46" s="133">
        <f>SUM(F46:H46)</f>
        <v>17050000</v>
      </c>
      <c r="J46" s="122">
        <v>0</v>
      </c>
      <c r="K46" s="140">
        <f>K48</f>
        <v>0</v>
      </c>
      <c r="L46" s="133">
        <f>SUM(J46:K46)</f>
        <v>0</v>
      </c>
      <c r="M46" s="133">
        <f>I46+L46</f>
        <v>17050000</v>
      </c>
    </row>
    <row r="47" spans="1:14">
      <c r="A47" s="96">
        <v>40</v>
      </c>
      <c r="B47" s="624"/>
      <c r="C47" s="490"/>
      <c r="D47" s="221">
        <v>1</v>
      </c>
      <c r="E47" s="304" t="s">
        <v>291</v>
      </c>
      <c r="F47" s="309"/>
      <c r="G47" s="295">
        <v>16020000</v>
      </c>
      <c r="H47" s="295"/>
      <c r="I47" s="322">
        <f>SUM(F47:H47)</f>
        <v>16020000</v>
      </c>
      <c r="J47" s="620">
        <v>0</v>
      </c>
      <c r="K47" s="618"/>
      <c r="L47" s="322">
        <f t="shared" ref="L47" si="7">SUM(J47:K47)</f>
        <v>0</v>
      </c>
      <c r="M47" s="464">
        <f t="shared" ref="M47" si="8">I47+L47</f>
        <v>16020000</v>
      </c>
      <c r="N47" s="1007">
        <v>10000</v>
      </c>
    </row>
    <row r="48" spans="1:14" ht="13.5" thickBot="1">
      <c r="A48" s="97">
        <v>41</v>
      </c>
      <c r="B48" s="381"/>
      <c r="C48" s="471"/>
      <c r="D48" s="466"/>
      <c r="E48" s="1076" t="s">
        <v>507</v>
      </c>
      <c r="F48" s="467"/>
      <c r="G48" s="17">
        <v>530000</v>
      </c>
      <c r="H48" s="17">
        <f>300000+200000</f>
        <v>500000</v>
      </c>
      <c r="I48" s="333">
        <f>SUM(G48:H48)</f>
        <v>1030000</v>
      </c>
      <c r="J48" s="621">
        <v>0</v>
      </c>
      <c r="K48" s="19"/>
      <c r="L48" s="430">
        <f t="shared" si="5"/>
        <v>0</v>
      </c>
      <c r="M48" s="795">
        <f t="shared" si="6"/>
        <v>1030000</v>
      </c>
      <c r="N48" s="1007">
        <v>16020000</v>
      </c>
    </row>
    <row r="49" spans="6:11">
      <c r="J49" s="136"/>
      <c r="K49" s="136"/>
    </row>
    <row r="50" spans="6:11">
      <c r="J50" s="136"/>
      <c r="K50" s="136"/>
    </row>
    <row r="51" spans="6:11">
      <c r="F51" s="67"/>
      <c r="J51" s="136"/>
      <c r="K51" s="136"/>
    </row>
    <row r="52" spans="6:11">
      <c r="F52" s="67"/>
      <c r="J52" s="136"/>
      <c r="K52" s="136"/>
    </row>
    <row r="53" spans="6:11">
      <c r="F53" s="67"/>
      <c r="J53" s="136"/>
      <c r="K53" s="136"/>
    </row>
    <row r="54" spans="6:11">
      <c r="F54" s="67"/>
      <c r="J54" s="136"/>
      <c r="K54" s="136"/>
    </row>
    <row r="55" spans="6:11">
      <c r="F55" s="67"/>
      <c r="J55" s="136"/>
      <c r="K55" s="136"/>
    </row>
    <row r="56" spans="6:11">
      <c r="F56" s="67"/>
      <c r="J56" s="136"/>
      <c r="K56" s="136"/>
    </row>
    <row r="57" spans="6:11">
      <c r="J57" s="136"/>
      <c r="K57" s="136"/>
    </row>
    <row r="58" spans="6:11">
      <c r="J58" s="136"/>
      <c r="K58" s="136"/>
    </row>
    <row r="59" spans="6:11">
      <c r="J59" s="136"/>
      <c r="K59" s="136"/>
    </row>
    <row r="60" spans="6:11">
      <c r="J60" s="136"/>
      <c r="K60" s="136"/>
    </row>
    <row r="61" spans="6:11">
      <c r="J61" s="136"/>
      <c r="K61" s="136"/>
    </row>
    <row r="62" spans="6:11">
      <c r="J62" s="136"/>
      <c r="K62" s="136"/>
    </row>
    <row r="63" spans="6:11">
      <c r="J63" s="136"/>
      <c r="K63" s="136"/>
    </row>
    <row r="64" spans="6:11">
      <c r="J64" s="136"/>
      <c r="K64" s="136"/>
    </row>
    <row r="65" spans="1:11">
      <c r="J65" s="136"/>
      <c r="K65" s="136"/>
    </row>
    <row r="66" spans="1:11">
      <c r="J66" s="136"/>
      <c r="K66" s="136"/>
    </row>
    <row r="67" spans="1:11">
      <c r="J67" s="136"/>
      <c r="K67" s="136"/>
    </row>
    <row r="68" spans="1:11">
      <c r="J68" s="136"/>
      <c r="K68" s="136"/>
    </row>
    <row r="69" spans="1:11">
      <c r="J69" s="136"/>
      <c r="K69" s="136"/>
    </row>
    <row r="70" spans="1:11">
      <c r="J70" s="136"/>
      <c r="K70" s="136"/>
    </row>
    <row r="71" spans="1:11">
      <c r="J71" s="136"/>
      <c r="K71" s="136"/>
    </row>
    <row r="72" spans="1:11">
      <c r="J72" s="136"/>
      <c r="K72" s="136"/>
    </row>
    <row r="73" spans="1:11">
      <c r="J73" s="136"/>
      <c r="K73" s="136"/>
    </row>
    <row r="74" spans="1:11">
      <c r="J74" s="136"/>
      <c r="K74" s="136"/>
    </row>
    <row r="75" spans="1:11">
      <c r="J75" s="136"/>
      <c r="K75" s="136"/>
    </row>
    <row r="76" spans="1:11">
      <c r="J76" s="136"/>
      <c r="K76" s="136"/>
    </row>
    <row r="77" spans="1:11">
      <c r="A77" s="26">
        <v>65</v>
      </c>
      <c r="J77" s="136"/>
      <c r="K77" s="136"/>
    </row>
    <row r="78" spans="1:11">
      <c r="A78" s="26">
        <v>66</v>
      </c>
      <c r="J78" s="136"/>
      <c r="K78" s="136"/>
    </row>
    <row r="79" spans="1:11">
      <c r="A79" s="26">
        <v>67</v>
      </c>
      <c r="J79" s="136"/>
      <c r="K79" s="136"/>
    </row>
    <row r="80" spans="1:11">
      <c r="J80" s="136"/>
      <c r="K80" s="136"/>
    </row>
    <row r="81" spans="10:11">
      <c r="J81" s="136"/>
      <c r="K81" s="136"/>
    </row>
    <row r="82" spans="10:11">
      <c r="J82" s="136"/>
      <c r="K82" s="136"/>
    </row>
    <row r="83" spans="10:11">
      <c r="J83" s="136"/>
      <c r="K83" s="136"/>
    </row>
    <row r="84" spans="10:11">
      <c r="J84" s="136"/>
      <c r="K84" s="136"/>
    </row>
    <row r="85" spans="10:11">
      <c r="J85" s="136"/>
      <c r="K85" s="136"/>
    </row>
    <row r="86" spans="10:11">
      <c r="J86" s="136"/>
      <c r="K86" s="136"/>
    </row>
    <row r="87" spans="10:11">
      <c r="J87" s="136"/>
      <c r="K87" s="136"/>
    </row>
    <row r="88" spans="10:11">
      <c r="J88" s="136"/>
      <c r="K88" s="136"/>
    </row>
    <row r="89" spans="10:11">
      <c r="J89" s="136"/>
      <c r="K89" s="136"/>
    </row>
    <row r="90" spans="10:11">
      <c r="J90" s="136"/>
      <c r="K90" s="136"/>
    </row>
    <row r="91" spans="10:11">
      <c r="J91" s="136"/>
      <c r="K91" s="136"/>
    </row>
    <row r="92" spans="10:11">
      <c r="J92" s="136"/>
      <c r="K92" s="136"/>
    </row>
    <row r="93" spans="10:11">
      <c r="J93" s="136"/>
      <c r="K93" s="136"/>
    </row>
    <row r="94" spans="10:11">
      <c r="J94" s="136"/>
      <c r="K94" s="136"/>
    </row>
    <row r="95" spans="10:11">
      <c r="J95" s="136"/>
      <c r="K95" s="136"/>
    </row>
    <row r="96" spans="10:11">
      <c r="J96" s="136"/>
      <c r="K96" s="136"/>
    </row>
    <row r="97" spans="10:11">
      <c r="J97" s="136"/>
      <c r="K97" s="136"/>
    </row>
    <row r="98" spans="10:11">
      <c r="J98" s="136"/>
      <c r="K98" s="136"/>
    </row>
    <row r="99" spans="10:11">
      <c r="J99" s="136"/>
      <c r="K99" s="136"/>
    </row>
    <row r="100" spans="10:11">
      <c r="J100" s="136"/>
      <c r="K100" s="136"/>
    </row>
    <row r="101" spans="10:11">
      <c r="J101" s="136"/>
      <c r="K101" s="136"/>
    </row>
    <row r="102" spans="10:11">
      <c r="J102" s="136"/>
      <c r="K102" s="136"/>
    </row>
    <row r="103" spans="10:11">
      <c r="J103" s="136"/>
      <c r="K103" s="136"/>
    </row>
    <row r="104" spans="10:11">
      <c r="J104" s="136"/>
      <c r="K104" s="136"/>
    </row>
    <row r="105" spans="10:11">
      <c r="J105" s="136"/>
      <c r="K105" s="136"/>
    </row>
    <row r="106" spans="10:11">
      <c r="J106" s="136"/>
      <c r="K106" s="136"/>
    </row>
    <row r="107" spans="10:11">
      <c r="J107" s="136"/>
      <c r="K107" s="136"/>
    </row>
    <row r="108" spans="10:11">
      <c r="J108" s="136"/>
      <c r="K108" s="136"/>
    </row>
    <row r="109" spans="10:11">
      <c r="J109" s="136"/>
      <c r="K109" s="136"/>
    </row>
    <row r="110" spans="10:11">
      <c r="J110" s="136"/>
      <c r="K110" s="136"/>
    </row>
    <row r="111" spans="10:11">
      <c r="J111" s="136"/>
      <c r="K111" s="136"/>
    </row>
    <row r="112" spans="10:11">
      <c r="J112" s="136"/>
      <c r="K112" s="136"/>
    </row>
    <row r="113" spans="10:11">
      <c r="J113" s="136"/>
      <c r="K113" s="136"/>
    </row>
    <row r="114" spans="10:11">
      <c r="J114" s="136"/>
      <c r="K114" s="136"/>
    </row>
    <row r="115" spans="10:11">
      <c r="J115" s="136"/>
      <c r="K115" s="136"/>
    </row>
    <row r="116" spans="10:11">
      <c r="J116" s="136"/>
      <c r="K116" s="136"/>
    </row>
    <row r="117" spans="10:11">
      <c r="J117" s="136"/>
      <c r="K117" s="136"/>
    </row>
    <row r="118" spans="10:11">
      <c r="J118" s="136"/>
      <c r="K118" s="136"/>
    </row>
    <row r="119" spans="10:11">
      <c r="J119" s="136"/>
      <c r="K119" s="136"/>
    </row>
    <row r="120" spans="10:11">
      <c r="J120" s="136"/>
      <c r="K120" s="136"/>
    </row>
    <row r="121" spans="10:11">
      <c r="J121" s="136"/>
      <c r="K121" s="136"/>
    </row>
    <row r="122" spans="10:11">
      <c r="J122" s="136"/>
      <c r="K122" s="136"/>
    </row>
    <row r="123" spans="10:11">
      <c r="J123" s="136"/>
      <c r="K123" s="136"/>
    </row>
    <row r="124" spans="10:11">
      <c r="J124" s="136"/>
      <c r="K124" s="136"/>
    </row>
    <row r="125" spans="10:11">
      <c r="J125" s="136"/>
      <c r="K125" s="136"/>
    </row>
    <row r="126" spans="10:11">
      <c r="J126" s="136"/>
      <c r="K126" s="136"/>
    </row>
    <row r="127" spans="10:11">
      <c r="J127" s="136"/>
      <c r="K127" s="136"/>
    </row>
    <row r="128" spans="10:11">
      <c r="J128" s="136"/>
      <c r="K128" s="136"/>
    </row>
    <row r="129" spans="10:11">
      <c r="J129" s="136"/>
      <c r="K129" s="136"/>
    </row>
    <row r="130" spans="10:11">
      <c r="J130" s="136"/>
      <c r="K130" s="136"/>
    </row>
    <row r="131" spans="10:11">
      <c r="J131" s="136"/>
      <c r="K131" s="136"/>
    </row>
    <row r="132" spans="10:11">
      <c r="J132" s="136"/>
      <c r="K132" s="136"/>
    </row>
    <row r="133" spans="10:11">
      <c r="J133" s="136"/>
      <c r="K133" s="136"/>
    </row>
    <row r="134" spans="10:11">
      <c r="J134" s="136"/>
      <c r="K134" s="136"/>
    </row>
    <row r="135" spans="10:11">
      <c r="J135" s="136"/>
      <c r="K135" s="136"/>
    </row>
    <row r="136" spans="10:11">
      <c r="J136" s="136"/>
      <c r="K136" s="136"/>
    </row>
    <row r="137" spans="10:11">
      <c r="J137" s="136"/>
      <c r="K137" s="136"/>
    </row>
    <row r="138" spans="10:11">
      <c r="J138" s="136"/>
      <c r="K138" s="136"/>
    </row>
    <row r="139" spans="10:11">
      <c r="J139" s="136"/>
      <c r="K139" s="136"/>
    </row>
    <row r="140" spans="10:11">
      <c r="J140" s="136"/>
      <c r="K140" s="136"/>
    </row>
    <row r="141" spans="10:11">
      <c r="J141" s="136"/>
      <c r="K141" s="136"/>
    </row>
    <row r="142" spans="10:11">
      <c r="J142" s="136"/>
      <c r="K142" s="136"/>
    </row>
    <row r="143" spans="10:11">
      <c r="J143" s="136"/>
      <c r="K143" s="136"/>
    </row>
    <row r="144" spans="10:11">
      <c r="J144" s="136"/>
      <c r="K144" s="136"/>
    </row>
    <row r="145" spans="10:11">
      <c r="J145" s="136"/>
      <c r="K145" s="136"/>
    </row>
    <row r="146" spans="10:11">
      <c r="J146" s="136"/>
      <c r="K146" s="136"/>
    </row>
    <row r="147" spans="10:11">
      <c r="J147" s="136"/>
      <c r="K147" s="136"/>
    </row>
    <row r="148" spans="10:11">
      <c r="J148" s="136"/>
      <c r="K148" s="136"/>
    </row>
    <row r="149" spans="10:11">
      <c r="J149" s="136"/>
      <c r="K149" s="136"/>
    </row>
    <row r="150" spans="10:11">
      <c r="J150" s="136"/>
      <c r="K150" s="136"/>
    </row>
    <row r="151" spans="10:11">
      <c r="J151" s="136"/>
      <c r="K151" s="136"/>
    </row>
    <row r="152" spans="10:11">
      <c r="J152" s="136"/>
      <c r="K152" s="136"/>
    </row>
    <row r="153" spans="10:11">
      <c r="J153" s="136"/>
      <c r="K153" s="136"/>
    </row>
    <row r="154" spans="10:11">
      <c r="J154" s="136"/>
      <c r="K154" s="136"/>
    </row>
    <row r="155" spans="10:11">
      <c r="J155" s="136"/>
      <c r="K155" s="136"/>
    </row>
    <row r="156" spans="10:11">
      <c r="J156" s="136"/>
      <c r="K156" s="136"/>
    </row>
    <row r="157" spans="10:11">
      <c r="J157" s="136"/>
      <c r="K157" s="136"/>
    </row>
    <row r="158" spans="10:11">
      <c r="J158" s="136"/>
      <c r="K158" s="136"/>
    </row>
    <row r="159" spans="10:11">
      <c r="J159" s="136"/>
      <c r="K159" s="136"/>
    </row>
    <row r="160" spans="10:11">
      <c r="J160" s="136"/>
      <c r="K160" s="136"/>
    </row>
    <row r="161" spans="10:11">
      <c r="J161" s="136"/>
      <c r="K161" s="136"/>
    </row>
    <row r="162" spans="10:11">
      <c r="J162" s="136"/>
      <c r="K162" s="136"/>
    </row>
    <row r="163" spans="10:11">
      <c r="J163" s="136"/>
      <c r="K163" s="136"/>
    </row>
    <row r="164" spans="10:11">
      <c r="J164" s="136"/>
      <c r="K164" s="136"/>
    </row>
    <row r="165" spans="10:11">
      <c r="J165" s="136"/>
      <c r="K165" s="136"/>
    </row>
    <row r="166" spans="10:11">
      <c r="J166" s="136"/>
      <c r="K166" s="136"/>
    </row>
    <row r="167" spans="10:11">
      <c r="J167" s="136"/>
      <c r="K167" s="136"/>
    </row>
    <row r="168" spans="10:11">
      <c r="J168" s="136"/>
      <c r="K168" s="136"/>
    </row>
    <row r="169" spans="10:11">
      <c r="J169" s="136"/>
      <c r="K169" s="136"/>
    </row>
    <row r="170" spans="10:11">
      <c r="J170" s="136"/>
      <c r="K170" s="136"/>
    </row>
    <row r="171" spans="10:11">
      <c r="J171" s="136"/>
      <c r="K171" s="136"/>
    </row>
    <row r="172" spans="10:11">
      <c r="J172" s="136"/>
      <c r="K172" s="136"/>
    </row>
    <row r="173" spans="10:11">
      <c r="J173" s="136"/>
      <c r="K173" s="136"/>
    </row>
    <row r="174" spans="10:11">
      <c r="J174" s="136"/>
      <c r="K174" s="136"/>
    </row>
    <row r="175" spans="10:11">
      <c r="J175" s="136"/>
      <c r="K175" s="136"/>
    </row>
    <row r="176" spans="10:11">
      <c r="J176" s="136"/>
      <c r="K176" s="136"/>
    </row>
    <row r="177" spans="10:11">
      <c r="J177" s="136"/>
      <c r="K177" s="136"/>
    </row>
    <row r="178" spans="10:11">
      <c r="J178" s="136"/>
      <c r="K178" s="136"/>
    </row>
    <row r="179" spans="10:11">
      <c r="J179" s="136"/>
      <c r="K179" s="136"/>
    </row>
    <row r="180" spans="10:11">
      <c r="J180" s="136"/>
      <c r="K180" s="136"/>
    </row>
    <row r="181" spans="10:11">
      <c r="J181" s="136"/>
      <c r="K181" s="136"/>
    </row>
    <row r="182" spans="10:11">
      <c r="J182" s="136"/>
      <c r="K182" s="136"/>
    </row>
    <row r="183" spans="10:11">
      <c r="J183" s="136"/>
      <c r="K183" s="136"/>
    </row>
    <row r="184" spans="10:11">
      <c r="J184" s="136"/>
      <c r="K184" s="136"/>
    </row>
    <row r="185" spans="10:11">
      <c r="J185" s="136"/>
      <c r="K185" s="136"/>
    </row>
    <row r="186" spans="10:11">
      <c r="J186" s="136"/>
      <c r="K186" s="136"/>
    </row>
    <row r="187" spans="10:11">
      <c r="J187" s="136"/>
      <c r="K187" s="136"/>
    </row>
    <row r="188" spans="10:11">
      <c r="J188" s="136"/>
      <c r="K188" s="136"/>
    </row>
    <row r="189" spans="10:11">
      <c r="J189" s="136"/>
      <c r="K189" s="136"/>
    </row>
    <row r="190" spans="10:11">
      <c r="J190" s="136"/>
      <c r="K190" s="136"/>
    </row>
    <row r="191" spans="10:11">
      <c r="J191" s="136"/>
      <c r="K191" s="136"/>
    </row>
    <row r="192" spans="10:11">
      <c r="J192" s="136"/>
      <c r="K192" s="136"/>
    </row>
    <row r="193" spans="10:11">
      <c r="J193" s="136"/>
      <c r="K193" s="136"/>
    </row>
    <row r="194" spans="10:11">
      <c r="J194" s="136"/>
      <c r="K194" s="136"/>
    </row>
    <row r="195" spans="10:11">
      <c r="J195" s="136"/>
      <c r="K195" s="136"/>
    </row>
    <row r="196" spans="10:11">
      <c r="J196" s="136"/>
      <c r="K196" s="136"/>
    </row>
    <row r="197" spans="10:11">
      <c r="J197" s="136"/>
      <c r="K197" s="136"/>
    </row>
    <row r="198" spans="10:11">
      <c r="J198" s="136"/>
      <c r="K198" s="136"/>
    </row>
    <row r="199" spans="10:11">
      <c r="J199" s="136"/>
      <c r="K199" s="136"/>
    </row>
    <row r="200" spans="10:11">
      <c r="J200" s="136"/>
      <c r="K200" s="136"/>
    </row>
    <row r="201" spans="10:11">
      <c r="J201" s="136"/>
      <c r="K201" s="136"/>
    </row>
    <row r="202" spans="10:11">
      <c r="J202" s="136"/>
      <c r="K202" s="136"/>
    </row>
    <row r="203" spans="10:11">
      <c r="J203" s="136"/>
      <c r="K203" s="136"/>
    </row>
    <row r="204" spans="10:11">
      <c r="J204" s="136"/>
      <c r="K204" s="136"/>
    </row>
    <row r="205" spans="10:11">
      <c r="J205" s="136"/>
      <c r="K205" s="136"/>
    </row>
    <row r="206" spans="10:11">
      <c r="J206" s="136"/>
      <c r="K206" s="136"/>
    </row>
    <row r="207" spans="10:11">
      <c r="J207" s="136"/>
      <c r="K207" s="136"/>
    </row>
    <row r="208" spans="10:11">
      <c r="J208" s="136"/>
      <c r="K208" s="136"/>
    </row>
    <row r="209" spans="10:11">
      <c r="J209" s="136"/>
      <c r="K209" s="136"/>
    </row>
    <row r="210" spans="10:11">
      <c r="J210" s="136"/>
      <c r="K210" s="136"/>
    </row>
    <row r="211" spans="10:11">
      <c r="J211" s="136"/>
      <c r="K211" s="136"/>
    </row>
    <row r="212" spans="10:11">
      <c r="J212" s="136"/>
      <c r="K212" s="136"/>
    </row>
    <row r="213" spans="10:11">
      <c r="J213" s="136"/>
      <c r="K213" s="136"/>
    </row>
    <row r="214" spans="10:11">
      <c r="J214" s="136"/>
      <c r="K214" s="136"/>
    </row>
    <row r="215" spans="10:11">
      <c r="J215" s="136"/>
      <c r="K215" s="136"/>
    </row>
    <row r="216" spans="10:11">
      <c r="J216" s="136"/>
      <c r="K216" s="136"/>
    </row>
    <row r="217" spans="10:11">
      <c r="J217" s="136"/>
      <c r="K217" s="136"/>
    </row>
    <row r="218" spans="10:11">
      <c r="J218" s="136"/>
      <c r="K218" s="136"/>
    </row>
    <row r="219" spans="10:11">
      <c r="J219" s="136"/>
      <c r="K219" s="136"/>
    </row>
    <row r="220" spans="10:11">
      <c r="J220" s="136"/>
      <c r="K220" s="136"/>
    </row>
    <row r="221" spans="10:11">
      <c r="J221" s="136"/>
      <c r="K221" s="136"/>
    </row>
    <row r="222" spans="10:11">
      <c r="J222" s="136"/>
      <c r="K222" s="136"/>
    </row>
    <row r="223" spans="10:11">
      <c r="J223" s="136"/>
      <c r="K223" s="136"/>
    </row>
    <row r="224" spans="10:11">
      <c r="J224" s="136"/>
      <c r="K224" s="136"/>
    </row>
  </sheetData>
  <mergeCells count="16">
    <mergeCell ref="H6:H7"/>
    <mergeCell ref="A3:L3"/>
    <mergeCell ref="B4:B7"/>
    <mergeCell ref="D22:E22"/>
    <mergeCell ref="D33:E33"/>
    <mergeCell ref="I6:I7"/>
    <mergeCell ref="F4:I4"/>
    <mergeCell ref="F5:I5"/>
    <mergeCell ref="F6:F7"/>
    <mergeCell ref="G6:G7"/>
    <mergeCell ref="M3:M7"/>
    <mergeCell ref="J4:L4"/>
    <mergeCell ref="J5:L5"/>
    <mergeCell ref="L6:L7"/>
    <mergeCell ref="J6:J7"/>
    <mergeCell ref="K6:K7"/>
  </mergeCells>
  <phoneticPr fontId="2" type="noConversion"/>
  <pageMargins left="0.6692913385826772" right="0.19685039370078741" top="0.62" bottom="0.15748031496062992" header="0.15748031496062992" footer="0.15748031496062992"/>
  <pageSetup paperSize="9" scale="77" orientation="landscape" r:id="rId1"/>
  <headerFooter alignWithMargins="0">
    <oddFooter>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Normal="100" zoomScaleSheetLayoutView="100" workbookViewId="0">
      <selection activeCell="G13" sqref="G13"/>
    </sheetView>
  </sheetViews>
  <sheetFormatPr defaultRowHeight="12.75"/>
  <cols>
    <col min="1" max="1" width="3.85546875" style="26" customWidth="1"/>
    <col min="2" max="2" width="3.42578125" style="25" customWidth="1"/>
    <col min="3" max="3" width="6.42578125" style="259" bestFit="1" customWidth="1"/>
    <col min="4" max="4" width="2" customWidth="1"/>
    <col min="5" max="5" width="42.42578125" customWidth="1"/>
    <col min="6" max="6" width="10.140625" customWidth="1"/>
    <col min="7" max="7" width="10.140625" bestFit="1" customWidth="1"/>
    <col min="8" max="8" width="10.28515625" style="245" bestFit="1" customWidth="1"/>
    <col min="9" max="9" width="10.28515625" customWidth="1"/>
    <col min="10" max="10" width="8.5703125" customWidth="1"/>
    <col min="11" max="11" width="10.28515625" style="245" customWidth="1"/>
    <col min="12" max="12" width="11.42578125" style="246" customWidth="1"/>
    <col min="13" max="13" width="10.5703125" hidden="1" customWidth="1"/>
    <col min="14" max="14" width="0" style="1007" hidden="1" customWidth="1"/>
  </cols>
  <sheetData>
    <row r="1" spans="1:12" ht="18.75">
      <c r="A1" s="191" t="s">
        <v>205</v>
      </c>
      <c r="G1" s="67"/>
      <c r="L1" s="323"/>
    </row>
    <row r="2" spans="1:12" ht="13.5" thickBot="1">
      <c r="L2" s="509" t="s">
        <v>295</v>
      </c>
    </row>
    <row r="3" spans="1:12" ht="19.7" customHeight="1" thickBot="1">
      <c r="A3" s="1105" t="s">
        <v>451</v>
      </c>
      <c r="B3" s="1106"/>
      <c r="C3" s="1106"/>
      <c r="D3" s="1106"/>
      <c r="E3" s="1106"/>
      <c r="F3" s="1106"/>
      <c r="G3" s="1106"/>
      <c r="H3" s="1106"/>
      <c r="I3" s="1107"/>
      <c r="J3" s="1107"/>
      <c r="K3" s="1108"/>
      <c r="L3" s="1093" t="s">
        <v>520</v>
      </c>
    </row>
    <row r="4" spans="1:12" ht="18.75" customHeight="1">
      <c r="A4" s="229"/>
      <c r="B4" s="1111" t="s">
        <v>190</v>
      </c>
      <c r="C4" s="637"/>
      <c r="D4" s="230"/>
      <c r="E4" s="640"/>
      <c r="F4" s="1098" t="s">
        <v>99</v>
      </c>
      <c r="G4" s="1098"/>
      <c r="H4" s="1099"/>
      <c r="I4" s="1097" t="s">
        <v>98</v>
      </c>
      <c r="J4" s="1098"/>
      <c r="K4" s="1099"/>
      <c r="L4" s="1117"/>
    </row>
    <row r="5" spans="1:12" ht="20.65" customHeight="1" thickBot="1">
      <c r="A5" s="231"/>
      <c r="B5" s="1112"/>
      <c r="C5" s="638" t="s">
        <v>349</v>
      </c>
      <c r="D5" s="232"/>
      <c r="E5" s="641"/>
      <c r="F5" s="1149" t="s">
        <v>97</v>
      </c>
      <c r="G5" s="1150"/>
      <c r="H5" s="1121"/>
      <c r="I5" s="1119" t="s">
        <v>97</v>
      </c>
      <c r="J5" s="1120"/>
      <c r="K5" s="1121"/>
      <c r="L5" s="1117"/>
    </row>
    <row r="6" spans="1:12" ht="21.95" customHeight="1">
      <c r="A6" s="231"/>
      <c r="B6" s="1112"/>
      <c r="C6" s="638" t="s">
        <v>170</v>
      </c>
      <c r="D6" s="232"/>
      <c r="E6" s="642" t="s">
        <v>348</v>
      </c>
      <c r="F6" s="1100" t="s">
        <v>518</v>
      </c>
      <c r="G6" s="1100" t="s">
        <v>515</v>
      </c>
      <c r="H6" s="1095" t="s">
        <v>519</v>
      </c>
      <c r="I6" s="1124" t="s">
        <v>518</v>
      </c>
      <c r="J6" s="1135" t="s">
        <v>515</v>
      </c>
      <c r="K6" s="1095" t="s">
        <v>519</v>
      </c>
      <c r="L6" s="1117"/>
    </row>
    <row r="7" spans="1:12" ht="23.45" customHeight="1" thickBot="1">
      <c r="A7" s="635"/>
      <c r="B7" s="1112"/>
      <c r="C7" s="638"/>
      <c r="D7" s="232"/>
      <c r="E7" s="641"/>
      <c r="F7" s="1101"/>
      <c r="G7" s="1101"/>
      <c r="H7" s="1096"/>
      <c r="I7" s="1125"/>
      <c r="J7" s="1136"/>
      <c r="K7" s="1096"/>
      <c r="L7" s="1118"/>
    </row>
    <row r="8" spans="1:12" ht="15.75" thickBot="1">
      <c r="A8" s="867">
        <v>1</v>
      </c>
      <c r="B8" s="866" t="s">
        <v>214</v>
      </c>
      <c r="C8" s="260"/>
      <c r="D8" s="252"/>
      <c r="E8" s="253"/>
      <c r="F8" s="254">
        <v>8464420</v>
      </c>
      <c r="G8" s="248">
        <f>G9+G24+G27</f>
        <v>0</v>
      </c>
      <c r="H8" s="249">
        <f t="shared" ref="H8:H20" si="0">SUM(F8:G8)</f>
        <v>8464420</v>
      </c>
      <c r="I8" s="704">
        <v>258000</v>
      </c>
      <c r="J8" s="675">
        <f>J9+J24+J27</f>
        <v>0</v>
      </c>
      <c r="K8" s="306">
        <f>SUM(I8:J8)</f>
        <v>258000</v>
      </c>
      <c r="L8" s="255">
        <f t="shared" ref="L8:L26" si="1">H8+K8</f>
        <v>8722420</v>
      </c>
    </row>
    <row r="9" spans="1:12">
      <c r="A9" s="868">
        <f>A8+1</f>
        <v>2</v>
      </c>
      <c r="B9" s="665">
        <v>1</v>
      </c>
      <c r="C9" s="491" t="s">
        <v>312</v>
      </c>
      <c r="D9" s="357" t="s">
        <v>185</v>
      </c>
      <c r="E9" s="355"/>
      <c r="F9" s="356">
        <v>5157420</v>
      </c>
      <c r="G9" s="356">
        <f>G10</f>
        <v>0</v>
      </c>
      <c r="H9" s="243">
        <f t="shared" si="0"/>
        <v>5157420</v>
      </c>
      <c r="I9" s="356">
        <v>126500</v>
      </c>
      <c r="J9" s="871">
        <f>J10</f>
        <v>0</v>
      </c>
      <c r="K9" s="243">
        <f>SUM(I9:J9)</f>
        <v>126500</v>
      </c>
      <c r="L9" s="243">
        <f t="shared" si="1"/>
        <v>5283920</v>
      </c>
    </row>
    <row r="10" spans="1:12">
      <c r="A10" s="869">
        <f t="shared" ref="A10:A20" si="2">A9+1</f>
        <v>3</v>
      </c>
      <c r="B10" s="2"/>
      <c r="C10" s="492"/>
      <c r="D10" s="100" t="s">
        <v>139</v>
      </c>
      <c r="E10" s="257"/>
      <c r="F10" s="1044">
        <v>5157420</v>
      </c>
      <c r="G10" s="370">
        <f>SUM(G11:G23)</f>
        <v>0</v>
      </c>
      <c r="H10" s="267">
        <f t="shared" si="0"/>
        <v>5157420</v>
      </c>
      <c r="I10" s="380">
        <v>126500</v>
      </c>
      <c r="J10" s="879">
        <f>SUM(J11:J23)</f>
        <v>0</v>
      </c>
      <c r="K10" s="267">
        <f>SUM(I10:J10)</f>
        <v>126500</v>
      </c>
      <c r="L10" s="267">
        <f>H10+K10</f>
        <v>5283920</v>
      </c>
    </row>
    <row r="11" spans="1:12">
      <c r="A11" s="869">
        <f t="shared" si="2"/>
        <v>4</v>
      </c>
      <c r="B11" s="2"/>
      <c r="C11" s="492"/>
      <c r="D11" s="12" t="s">
        <v>92</v>
      </c>
      <c r="E11" s="106" t="s">
        <v>47</v>
      </c>
      <c r="F11" s="27">
        <v>3182000</v>
      </c>
      <c r="G11" s="5"/>
      <c r="H11" s="318">
        <f t="shared" si="0"/>
        <v>3182000</v>
      </c>
      <c r="I11" s="102"/>
      <c r="J11" s="138"/>
      <c r="K11" s="317"/>
      <c r="L11" s="452">
        <f t="shared" si="1"/>
        <v>3182000</v>
      </c>
    </row>
    <row r="12" spans="1:12">
      <c r="A12" s="869">
        <f>A11+1</f>
        <v>5</v>
      </c>
      <c r="B12" s="2"/>
      <c r="C12" s="492"/>
      <c r="D12" s="10" t="s">
        <v>93</v>
      </c>
      <c r="E12" s="105" t="s">
        <v>184</v>
      </c>
      <c r="F12" s="102">
        <v>1221900</v>
      </c>
      <c r="G12" s="6"/>
      <c r="H12" s="318">
        <f t="shared" si="0"/>
        <v>1221900</v>
      </c>
      <c r="I12" s="102"/>
      <c r="J12" s="138"/>
      <c r="K12" s="317"/>
      <c r="L12" s="452">
        <f t="shared" si="1"/>
        <v>1221900</v>
      </c>
    </row>
    <row r="13" spans="1:12">
      <c r="A13" s="869">
        <v>6</v>
      </c>
      <c r="B13" s="2"/>
      <c r="C13" s="492"/>
      <c r="D13" s="12" t="s">
        <v>94</v>
      </c>
      <c r="E13" s="105" t="s">
        <v>343</v>
      </c>
      <c r="F13" s="27">
        <v>1000</v>
      </c>
      <c r="G13" s="5"/>
      <c r="H13" s="318">
        <f t="shared" si="0"/>
        <v>1000</v>
      </c>
      <c r="I13" s="102"/>
      <c r="J13" s="138"/>
      <c r="K13" s="317"/>
      <c r="L13" s="452">
        <f t="shared" si="1"/>
        <v>1000</v>
      </c>
    </row>
    <row r="14" spans="1:12">
      <c r="A14" s="869">
        <v>7</v>
      </c>
      <c r="B14" s="2"/>
      <c r="C14" s="492"/>
      <c r="D14" s="12" t="s">
        <v>95</v>
      </c>
      <c r="E14" s="105" t="s">
        <v>48</v>
      </c>
      <c r="F14" s="27">
        <v>137500</v>
      </c>
      <c r="G14" s="5"/>
      <c r="H14" s="318">
        <f t="shared" si="0"/>
        <v>137500</v>
      </c>
      <c r="I14" s="102"/>
      <c r="J14" s="138"/>
      <c r="K14" s="317"/>
      <c r="L14" s="452">
        <f t="shared" si="1"/>
        <v>137500</v>
      </c>
    </row>
    <row r="15" spans="1:12">
      <c r="A15" s="869">
        <v>8</v>
      </c>
      <c r="B15" s="2"/>
      <c r="C15" s="469"/>
      <c r="D15" s="12" t="s">
        <v>96</v>
      </c>
      <c r="E15" s="105" t="s">
        <v>433</v>
      </c>
      <c r="F15" s="102">
        <v>98000</v>
      </c>
      <c r="G15" s="6"/>
      <c r="H15" s="318">
        <f t="shared" si="0"/>
        <v>98000</v>
      </c>
      <c r="I15" s="102"/>
      <c r="J15" s="138"/>
      <c r="K15" s="317"/>
      <c r="L15" s="452">
        <f t="shared" si="1"/>
        <v>98000</v>
      </c>
    </row>
    <row r="16" spans="1:12">
      <c r="A16" s="869">
        <v>9</v>
      </c>
      <c r="B16" s="2"/>
      <c r="C16" s="470"/>
      <c r="D16" s="12" t="s">
        <v>171</v>
      </c>
      <c r="E16" s="105" t="s">
        <v>49</v>
      </c>
      <c r="F16" s="27">
        <v>125250</v>
      </c>
      <c r="G16" s="5"/>
      <c r="H16" s="318">
        <f t="shared" si="0"/>
        <v>125250</v>
      </c>
      <c r="I16" s="102"/>
      <c r="J16" s="138"/>
      <c r="K16" s="317"/>
      <c r="L16" s="452">
        <f t="shared" si="1"/>
        <v>125250</v>
      </c>
    </row>
    <row r="17" spans="1:14">
      <c r="A17" s="869">
        <v>10</v>
      </c>
      <c r="B17" s="2"/>
      <c r="C17" s="470"/>
      <c r="D17" s="12" t="s">
        <v>172</v>
      </c>
      <c r="E17" s="105" t="s">
        <v>50</v>
      </c>
      <c r="F17" s="27">
        <v>43400</v>
      </c>
      <c r="G17" s="5"/>
      <c r="H17" s="318">
        <f t="shared" si="0"/>
        <v>43400</v>
      </c>
      <c r="I17" s="102"/>
      <c r="J17" s="138"/>
      <c r="K17" s="317"/>
      <c r="L17" s="452">
        <f t="shared" si="1"/>
        <v>43400</v>
      </c>
    </row>
    <row r="18" spans="1:14">
      <c r="A18" s="869">
        <f t="shared" si="2"/>
        <v>11</v>
      </c>
      <c r="B18" s="2"/>
      <c r="C18" s="470"/>
      <c r="D18" s="12" t="s">
        <v>173</v>
      </c>
      <c r="E18" s="105" t="s">
        <v>175</v>
      </c>
      <c r="F18" s="27">
        <v>31600</v>
      </c>
      <c r="G18" s="5"/>
      <c r="H18" s="318">
        <f t="shared" si="0"/>
        <v>31600</v>
      </c>
      <c r="I18" s="102"/>
      <c r="J18" s="138"/>
      <c r="K18" s="317"/>
      <c r="L18" s="452">
        <f t="shared" si="1"/>
        <v>31600</v>
      </c>
    </row>
    <row r="19" spans="1:14">
      <c r="A19" s="869">
        <f t="shared" si="2"/>
        <v>12</v>
      </c>
      <c r="B19" s="2"/>
      <c r="C19" s="469"/>
      <c r="D19" s="12" t="s">
        <v>186</v>
      </c>
      <c r="E19" s="105" t="s">
        <v>89</v>
      </c>
      <c r="F19" s="107">
        <v>303770</v>
      </c>
      <c r="G19" s="584"/>
      <c r="H19" s="318">
        <f t="shared" si="0"/>
        <v>303770</v>
      </c>
      <c r="I19" s="102"/>
      <c r="J19" s="138"/>
      <c r="K19" s="317"/>
      <c r="L19" s="452">
        <f t="shared" si="1"/>
        <v>303770</v>
      </c>
    </row>
    <row r="20" spans="1:14">
      <c r="A20" s="869">
        <f t="shared" si="2"/>
        <v>13</v>
      </c>
      <c r="B20" s="2"/>
      <c r="C20" s="470"/>
      <c r="D20" s="12" t="s">
        <v>187</v>
      </c>
      <c r="E20" s="196" t="s">
        <v>51</v>
      </c>
      <c r="F20" s="1082">
        <v>13000</v>
      </c>
      <c r="G20" s="198"/>
      <c r="H20" s="318">
        <f t="shared" si="0"/>
        <v>13000</v>
      </c>
      <c r="I20" s="102"/>
      <c r="J20" s="138"/>
      <c r="K20" s="317"/>
      <c r="L20" s="452">
        <f t="shared" si="1"/>
        <v>13000</v>
      </c>
    </row>
    <row r="21" spans="1:14">
      <c r="A21" s="869">
        <v>14</v>
      </c>
      <c r="B21" s="3"/>
      <c r="C21" s="469"/>
      <c r="D21" s="12" t="s">
        <v>188</v>
      </c>
      <c r="E21" s="196" t="s">
        <v>499</v>
      </c>
      <c r="F21" s="27"/>
      <c r="G21" s="864"/>
      <c r="H21" s="318"/>
      <c r="I21" s="27">
        <v>24000</v>
      </c>
      <c r="J21" s="101"/>
      <c r="K21" s="317">
        <f t="shared" ref="K21:K24" si="3">SUM(I21:J21)</f>
        <v>24000</v>
      </c>
      <c r="L21" s="452">
        <f t="shared" si="1"/>
        <v>24000</v>
      </c>
    </row>
    <row r="22" spans="1:14">
      <c r="A22" s="869">
        <v>15</v>
      </c>
      <c r="B22" s="3"/>
      <c r="C22" s="469"/>
      <c r="D22" s="12" t="s">
        <v>489</v>
      </c>
      <c r="E22" s="196" t="s">
        <v>500</v>
      </c>
      <c r="F22" s="27"/>
      <c r="G22" s="864"/>
      <c r="H22" s="318"/>
      <c r="I22" s="27">
        <v>95000</v>
      </c>
      <c r="J22" s="101"/>
      <c r="K22" s="317">
        <f t="shared" si="3"/>
        <v>95000</v>
      </c>
      <c r="L22" s="452">
        <f t="shared" si="1"/>
        <v>95000</v>
      </c>
    </row>
    <row r="23" spans="1:14">
      <c r="A23" s="869">
        <v>16</v>
      </c>
      <c r="B23" s="3"/>
      <c r="C23" s="469"/>
      <c r="D23" s="12" t="s">
        <v>494</v>
      </c>
      <c r="E23" s="196" t="s">
        <v>495</v>
      </c>
      <c r="F23" s="27"/>
      <c r="G23" s="864"/>
      <c r="H23" s="318"/>
      <c r="I23" s="27">
        <v>7500</v>
      </c>
      <c r="J23" s="101"/>
      <c r="K23" s="317">
        <f t="shared" si="3"/>
        <v>7500</v>
      </c>
      <c r="L23" s="452">
        <f t="shared" si="1"/>
        <v>7500</v>
      </c>
    </row>
    <row r="24" spans="1:14">
      <c r="A24" s="869">
        <v>17</v>
      </c>
      <c r="B24" s="667">
        <v>2</v>
      </c>
      <c r="C24" s="475" t="s">
        <v>313</v>
      </c>
      <c r="D24" s="118" t="s">
        <v>182</v>
      </c>
      <c r="E24" s="119"/>
      <c r="F24" s="122">
        <v>95000</v>
      </c>
      <c r="G24" s="122">
        <f>SUM(G25:G26)</f>
        <v>0</v>
      </c>
      <c r="H24" s="133">
        <f t="shared" ref="H24:H32" si="4">SUM(F24:G24)</f>
        <v>95000</v>
      </c>
      <c r="I24" s="122">
        <v>0</v>
      </c>
      <c r="J24" s="746">
        <f>SUM(J25:J25)</f>
        <v>0</v>
      </c>
      <c r="K24" s="133">
        <f t="shared" si="3"/>
        <v>0</v>
      </c>
      <c r="L24" s="133">
        <f t="shared" si="1"/>
        <v>95000</v>
      </c>
    </row>
    <row r="25" spans="1:14">
      <c r="A25" s="869">
        <v>18</v>
      </c>
      <c r="B25" s="2"/>
      <c r="C25" s="470"/>
      <c r="D25" s="188">
        <v>1</v>
      </c>
      <c r="E25" s="105" t="s">
        <v>182</v>
      </c>
      <c r="F25" s="1001">
        <v>90000</v>
      </c>
      <c r="G25" s="6"/>
      <c r="H25" s="318">
        <f t="shared" si="4"/>
        <v>90000</v>
      </c>
      <c r="I25" s="873"/>
      <c r="J25" s="418"/>
      <c r="K25" s="450"/>
      <c r="L25" s="450">
        <f t="shared" si="1"/>
        <v>90000</v>
      </c>
      <c r="M25" t="s">
        <v>357</v>
      </c>
      <c r="N25" s="1007">
        <v>93000</v>
      </c>
    </row>
    <row r="26" spans="1:14">
      <c r="A26" s="869">
        <v>19</v>
      </c>
      <c r="B26" s="2"/>
      <c r="C26" s="470"/>
      <c r="D26" s="188">
        <v>2</v>
      </c>
      <c r="E26" s="105" t="s">
        <v>361</v>
      </c>
      <c r="F26" s="1001">
        <v>5000</v>
      </c>
      <c r="G26" s="6"/>
      <c r="H26" s="318">
        <f t="shared" si="4"/>
        <v>5000</v>
      </c>
      <c r="I26" s="873"/>
      <c r="J26" s="418"/>
      <c r="K26" s="450"/>
      <c r="L26" s="450">
        <f t="shared" si="1"/>
        <v>5000</v>
      </c>
      <c r="M26" t="s">
        <v>357</v>
      </c>
    </row>
    <row r="27" spans="1:14">
      <c r="A27" s="869">
        <v>20</v>
      </c>
      <c r="B27" s="667">
        <v>3</v>
      </c>
      <c r="C27" s="488" t="s">
        <v>314</v>
      </c>
      <c r="D27" s="354" t="s">
        <v>174</v>
      </c>
      <c r="E27" s="119"/>
      <c r="F27" s="122">
        <v>3212000</v>
      </c>
      <c r="G27" s="121">
        <f>G28+G32</f>
        <v>0</v>
      </c>
      <c r="H27" s="133">
        <f t="shared" si="4"/>
        <v>3212000</v>
      </c>
      <c r="I27" s="686">
        <v>131500</v>
      </c>
      <c r="J27" s="193">
        <f>J28+J32</f>
        <v>0</v>
      </c>
      <c r="K27" s="880">
        <f>SUM(I27:J27)</f>
        <v>131500</v>
      </c>
      <c r="L27" s="133">
        <f t="shared" ref="L27:L34" si="5">H27+K27</f>
        <v>3343500</v>
      </c>
    </row>
    <row r="28" spans="1:14">
      <c r="A28" s="869">
        <v>21</v>
      </c>
      <c r="B28" s="2"/>
      <c r="C28" s="493"/>
      <c r="D28" s="507" t="s">
        <v>61</v>
      </c>
      <c r="E28" s="508"/>
      <c r="F28" s="380">
        <v>3212000</v>
      </c>
      <c r="G28" s="380">
        <f>SUM(G29:G31)</f>
        <v>0</v>
      </c>
      <c r="H28" s="876">
        <f t="shared" si="4"/>
        <v>3212000</v>
      </c>
      <c r="I28" s="874">
        <v>0</v>
      </c>
      <c r="J28" s="750">
        <f>SUM(J29:J31)</f>
        <v>0</v>
      </c>
      <c r="K28" s="881">
        <f>SUM(I28:J28)</f>
        <v>0</v>
      </c>
      <c r="L28" s="449">
        <f t="shared" si="5"/>
        <v>3212000</v>
      </c>
    </row>
    <row r="29" spans="1:14">
      <c r="A29" s="868">
        <v>22</v>
      </c>
      <c r="B29" s="2"/>
      <c r="C29" s="469"/>
      <c r="D29" s="4" t="s">
        <v>92</v>
      </c>
      <c r="E29" s="271" t="s">
        <v>444</v>
      </c>
      <c r="F29" s="27">
        <v>3100000</v>
      </c>
      <c r="G29" s="417"/>
      <c r="H29" s="317">
        <f t="shared" si="4"/>
        <v>3100000</v>
      </c>
      <c r="I29" s="685"/>
      <c r="J29" s="872"/>
      <c r="K29" s="342"/>
      <c r="L29" s="448">
        <f t="shared" si="5"/>
        <v>3100000</v>
      </c>
    </row>
    <row r="30" spans="1:14">
      <c r="A30" s="869">
        <v>23</v>
      </c>
      <c r="B30" s="2"/>
      <c r="C30" s="469"/>
      <c r="D30" s="55" t="s">
        <v>93</v>
      </c>
      <c r="E30" s="271" t="s">
        <v>58</v>
      </c>
      <c r="F30" s="27">
        <v>30000</v>
      </c>
      <c r="G30" s="5"/>
      <c r="H30" s="317">
        <f t="shared" si="4"/>
        <v>30000</v>
      </c>
      <c r="I30" s="685"/>
      <c r="J30" s="872"/>
      <c r="K30" s="342"/>
      <c r="L30" s="448">
        <f t="shared" si="5"/>
        <v>30000</v>
      </c>
    </row>
    <row r="31" spans="1:14">
      <c r="A31" s="869">
        <v>24</v>
      </c>
      <c r="B31" s="2"/>
      <c r="C31" s="469"/>
      <c r="D31" s="4" t="s">
        <v>94</v>
      </c>
      <c r="E31" s="271" t="s">
        <v>237</v>
      </c>
      <c r="F31" s="27">
        <v>82000</v>
      </c>
      <c r="G31" s="5"/>
      <c r="H31" s="317">
        <f t="shared" si="4"/>
        <v>82000</v>
      </c>
      <c r="I31" s="685"/>
      <c r="J31" s="872"/>
      <c r="K31" s="342"/>
      <c r="L31" s="448">
        <f t="shared" si="5"/>
        <v>82000</v>
      </c>
    </row>
    <row r="32" spans="1:14">
      <c r="A32" s="869">
        <v>25</v>
      </c>
      <c r="B32" s="3"/>
      <c r="C32" s="469"/>
      <c r="D32" s="673" t="s">
        <v>236</v>
      </c>
      <c r="E32" s="703"/>
      <c r="F32" s="870">
        <v>0</v>
      </c>
      <c r="G32" s="284">
        <v>0</v>
      </c>
      <c r="H32" s="877">
        <f t="shared" si="4"/>
        <v>0</v>
      </c>
      <c r="I32" s="875">
        <v>131500</v>
      </c>
      <c r="J32" s="285">
        <v>0</v>
      </c>
      <c r="K32" s="882">
        <f>SUM(I32:J32)</f>
        <v>131500</v>
      </c>
      <c r="L32" s="287">
        <f t="shared" si="5"/>
        <v>131500</v>
      </c>
    </row>
    <row r="33" spans="1:14">
      <c r="A33" s="869">
        <v>26</v>
      </c>
      <c r="B33" s="3"/>
      <c r="C33" s="720"/>
      <c r="D33" s="1074">
        <v>4</v>
      </c>
      <c r="E33" s="794" t="s">
        <v>413</v>
      </c>
      <c r="F33" s="722"/>
      <c r="G33" s="721"/>
      <c r="H33" s="878"/>
      <c r="I33" s="20">
        <v>30000</v>
      </c>
      <c r="J33" s="280"/>
      <c r="K33" s="883">
        <f>SUM(I33:J33)</f>
        <v>30000</v>
      </c>
      <c r="L33" s="448">
        <f t="shared" si="5"/>
        <v>30000</v>
      </c>
      <c r="N33" s="1007">
        <v>98273</v>
      </c>
    </row>
    <row r="34" spans="1:14" ht="13.5" thickBot="1">
      <c r="A34" s="761">
        <v>27</v>
      </c>
      <c r="B34" s="942"/>
      <c r="C34" s="471"/>
      <c r="D34" s="1075">
        <v>5</v>
      </c>
      <c r="E34" s="943" t="s">
        <v>421</v>
      </c>
      <c r="F34" s="944"/>
      <c r="G34" s="945"/>
      <c r="H34" s="625"/>
      <c r="I34" s="705">
        <v>101500</v>
      </c>
      <c r="J34" s="946"/>
      <c r="K34" s="884">
        <f>SUM(I34:J34)</f>
        <v>101500</v>
      </c>
      <c r="L34" s="453">
        <f t="shared" si="5"/>
        <v>101500</v>
      </c>
    </row>
    <row r="35" spans="1:14">
      <c r="I35" s="865"/>
    </row>
    <row r="36" spans="1:14">
      <c r="I36" s="865"/>
    </row>
    <row r="37" spans="1:14">
      <c r="E37" s="127"/>
      <c r="I37" s="865"/>
    </row>
  </sheetData>
  <mergeCells count="13">
    <mergeCell ref="F6:F7"/>
    <mergeCell ref="K6:K7"/>
    <mergeCell ref="L3:L7"/>
    <mergeCell ref="I5:K5"/>
    <mergeCell ref="A3:K3"/>
    <mergeCell ref="F4:H4"/>
    <mergeCell ref="F5:H5"/>
    <mergeCell ref="B4:B7"/>
    <mergeCell ref="G6:G7"/>
    <mergeCell ref="I4:K4"/>
    <mergeCell ref="H6:H7"/>
    <mergeCell ref="J6:J7"/>
    <mergeCell ref="I6:I7"/>
  </mergeCells>
  <phoneticPr fontId="2" type="noConversion"/>
  <pageMargins left="0.6692913385826772" right="0.19685039370078741" top="0.78740157480314965" bottom="0.35433070866141736" header="0.15748031496062992" footer="3.937007874015748E-2"/>
  <pageSetup paperSize="9" scale="85" orientation="landscape" r:id="rId1"/>
  <headerFooter alignWithMargins="0">
    <oddFooter>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Normal="100" zoomScaleSheetLayoutView="100" workbookViewId="0">
      <selection activeCell="J28" sqref="J28"/>
    </sheetView>
  </sheetViews>
  <sheetFormatPr defaultRowHeight="12.75"/>
  <cols>
    <col min="1" max="1" width="3.140625" style="26" customWidth="1"/>
    <col min="2" max="2" width="3.42578125" style="25" customWidth="1"/>
    <col min="3" max="3" width="7.28515625" style="259" customWidth="1"/>
    <col min="4" max="4" width="2.28515625" customWidth="1"/>
    <col min="5" max="5" width="34.42578125" customWidth="1"/>
    <col min="6" max="6" width="10.140625" hidden="1" customWidth="1"/>
    <col min="7" max="7" width="11.7109375" bestFit="1" customWidth="1"/>
    <col min="8" max="8" width="9" customWidth="1"/>
    <col min="9" max="9" width="10.28515625" bestFit="1" customWidth="1"/>
    <col min="10" max="10" width="10.28515625" customWidth="1"/>
    <col min="11" max="11" width="10" customWidth="1"/>
    <col min="12" max="12" width="9.42578125" customWidth="1"/>
    <col min="13" max="13" width="11.5703125" style="246" customWidth="1"/>
    <col min="14" max="14" width="9.140625" style="1007"/>
  </cols>
  <sheetData>
    <row r="1" spans="1:14" ht="18.75">
      <c r="A1" s="191" t="s">
        <v>206</v>
      </c>
      <c r="M1" s="323"/>
    </row>
    <row r="2" spans="1:14" ht="11.85" customHeight="1" thickBot="1">
      <c r="M2" s="509" t="s">
        <v>295</v>
      </c>
    </row>
    <row r="3" spans="1:14" ht="18.2" customHeight="1" thickBot="1">
      <c r="A3" s="1105" t="s">
        <v>451</v>
      </c>
      <c r="B3" s="1106"/>
      <c r="C3" s="1106"/>
      <c r="D3" s="1106"/>
      <c r="E3" s="1106"/>
      <c r="F3" s="1106"/>
      <c r="G3" s="1106"/>
      <c r="H3" s="1106"/>
      <c r="I3" s="1106"/>
      <c r="J3" s="1107"/>
      <c r="K3" s="1107"/>
      <c r="L3" s="1108"/>
      <c r="M3" s="1093" t="s">
        <v>520</v>
      </c>
    </row>
    <row r="4" spans="1:14" ht="18.75" customHeight="1">
      <c r="A4" s="229"/>
      <c r="B4" s="1111" t="s">
        <v>190</v>
      </c>
      <c r="C4" s="637"/>
      <c r="D4" s="230"/>
      <c r="E4" s="640"/>
      <c r="F4" s="1098" t="s">
        <v>99</v>
      </c>
      <c r="G4" s="1098"/>
      <c r="H4" s="1098"/>
      <c r="I4" s="1099"/>
      <c r="J4" s="1097" t="s">
        <v>98</v>
      </c>
      <c r="K4" s="1098"/>
      <c r="L4" s="1099"/>
      <c r="M4" s="1117"/>
    </row>
    <row r="5" spans="1:14" ht="20.65" customHeight="1" thickBot="1">
      <c r="A5" s="231"/>
      <c r="B5" s="1112"/>
      <c r="C5" s="638" t="s">
        <v>349</v>
      </c>
      <c r="D5" s="232"/>
      <c r="E5" s="641"/>
      <c r="F5" s="1149" t="s">
        <v>97</v>
      </c>
      <c r="G5" s="1150"/>
      <c r="H5" s="1150"/>
      <c r="I5" s="1121"/>
      <c r="J5" s="1119" t="s">
        <v>97</v>
      </c>
      <c r="K5" s="1120"/>
      <c r="L5" s="1121"/>
      <c r="M5" s="1117"/>
    </row>
    <row r="6" spans="1:14" ht="23.85" customHeight="1">
      <c r="A6" s="231"/>
      <c r="B6" s="1112"/>
      <c r="C6" s="638" t="s">
        <v>170</v>
      </c>
      <c r="D6" s="232"/>
      <c r="E6" s="642" t="s">
        <v>348</v>
      </c>
      <c r="F6" s="1113" t="s">
        <v>330</v>
      </c>
      <c r="G6" s="1100" t="s">
        <v>518</v>
      </c>
      <c r="H6" s="1100" t="s">
        <v>515</v>
      </c>
      <c r="I6" s="1095" t="s">
        <v>519</v>
      </c>
      <c r="J6" s="1124" t="s">
        <v>518</v>
      </c>
      <c r="K6" s="1135" t="s">
        <v>515</v>
      </c>
      <c r="L6" s="1095" t="s">
        <v>519</v>
      </c>
      <c r="M6" s="1117"/>
    </row>
    <row r="7" spans="1:14" ht="21.4" customHeight="1" thickBot="1">
      <c r="A7" s="635"/>
      <c r="B7" s="1126"/>
      <c r="C7" s="639"/>
      <c r="D7" s="636"/>
      <c r="E7" s="643"/>
      <c r="F7" s="1139"/>
      <c r="G7" s="1101"/>
      <c r="H7" s="1101"/>
      <c r="I7" s="1096"/>
      <c r="J7" s="1125"/>
      <c r="K7" s="1136"/>
      <c r="L7" s="1096"/>
      <c r="M7" s="1118"/>
    </row>
    <row r="8" spans="1:14" ht="15.75" thickBot="1">
      <c r="A8" s="208">
        <v>1</v>
      </c>
      <c r="B8" s="250" t="s">
        <v>213</v>
      </c>
      <c r="C8" s="260"/>
      <c r="D8" s="252"/>
      <c r="E8" s="253"/>
      <c r="F8" s="247" t="e">
        <f>F9+F10+F12+#REF!+F14+F16</f>
        <v>#REF!</v>
      </c>
      <c r="G8" s="248">
        <v>448100</v>
      </c>
      <c r="H8" s="248">
        <f>H9+H10+H12+H14+H16</f>
        <v>0</v>
      </c>
      <c r="I8" s="249">
        <f>SUM(G8:H8)</f>
        <v>448100</v>
      </c>
      <c r="J8" s="247">
        <v>500000</v>
      </c>
      <c r="K8" s="674">
        <f>K9+K10+K12+K16+K14</f>
        <v>0</v>
      </c>
      <c r="L8" s="249">
        <f t="shared" ref="L8:L19" si="0">SUM(J8:K8)</f>
        <v>500000</v>
      </c>
      <c r="M8" s="514">
        <f t="shared" ref="M8:M19" si="1">I8+L8</f>
        <v>948100</v>
      </c>
    </row>
    <row r="9" spans="1:14">
      <c r="A9" s="264">
        <v>2</v>
      </c>
      <c r="B9" s="123">
        <v>1</v>
      </c>
      <c r="C9" s="481" t="s">
        <v>296</v>
      </c>
      <c r="D9" s="349" t="s">
        <v>19</v>
      </c>
      <c r="E9" s="350"/>
      <c r="F9" s="940">
        <v>0</v>
      </c>
      <c r="G9" s="209">
        <v>0</v>
      </c>
      <c r="H9" s="515">
        <v>0</v>
      </c>
      <c r="I9" s="128">
        <f t="shared" ref="I9:I18" si="2">SUM(F9:H9)</f>
        <v>0</v>
      </c>
      <c r="J9" s="125">
        <v>0</v>
      </c>
      <c r="K9" s="126">
        <v>0</v>
      </c>
      <c r="L9" s="128">
        <f t="shared" si="0"/>
        <v>0</v>
      </c>
      <c r="M9" s="243">
        <f t="shared" si="1"/>
        <v>0</v>
      </c>
    </row>
    <row r="10" spans="1:14">
      <c r="A10" s="264">
        <v>3</v>
      </c>
      <c r="B10" s="117">
        <v>2</v>
      </c>
      <c r="C10" s="475" t="s">
        <v>315</v>
      </c>
      <c r="D10" s="299" t="s">
        <v>69</v>
      </c>
      <c r="E10" s="332"/>
      <c r="F10" s="545">
        <v>0</v>
      </c>
      <c r="G10" s="120">
        <v>9000</v>
      </c>
      <c r="H10" s="310">
        <v>0</v>
      </c>
      <c r="I10" s="133">
        <f t="shared" si="2"/>
        <v>9000</v>
      </c>
      <c r="J10" s="120">
        <v>0</v>
      </c>
      <c r="K10" s="121">
        <v>0</v>
      </c>
      <c r="L10" s="133">
        <f t="shared" si="0"/>
        <v>0</v>
      </c>
      <c r="M10" s="133">
        <f t="shared" si="1"/>
        <v>9000</v>
      </c>
    </row>
    <row r="11" spans="1:14">
      <c r="A11" s="629">
        <v>4</v>
      </c>
      <c r="B11" s="666"/>
      <c r="C11" s="556"/>
      <c r="D11" s="302"/>
      <c r="E11" s="776" t="s">
        <v>374</v>
      </c>
      <c r="F11" s="986"/>
      <c r="G11" s="552">
        <v>4100</v>
      </c>
      <c r="H11" s="562"/>
      <c r="I11" s="777">
        <f t="shared" si="2"/>
        <v>4100</v>
      </c>
      <c r="J11" s="560"/>
      <c r="K11" s="754"/>
      <c r="L11" s="778"/>
      <c r="M11" s="563">
        <f t="shared" si="1"/>
        <v>4100</v>
      </c>
    </row>
    <row r="12" spans="1:14">
      <c r="A12" s="264">
        <v>5</v>
      </c>
      <c r="B12" s="117">
        <v>3</v>
      </c>
      <c r="C12" s="475" t="s">
        <v>504</v>
      </c>
      <c r="D12" s="299" t="s">
        <v>251</v>
      </c>
      <c r="E12" s="332"/>
      <c r="F12" s="545">
        <f>SUM(F13:F13)</f>
        <v>0</v>
      </c>
      <c r="G12" s="120">
        <v>5000</v>
      </c>
      <c r="H12" s="310">
        <f>SUM(H13:H13)</f>
        <v>0</v>
      </c>
      <c r="I12" s="133">
        <f t="shared" si="2"/>
        <v>5000</v>
      </c>
      <c r="J12" s="120">
        <v>0</v>
      </c>
      <c r="K12" s="121">
        <f>SUM(K13:K13)</f>
        <v>0</v>
      </c>
      <c r="L12" s="133">
        <f t="shared" si="0"/>
        <v>0</v>
      </c>
      <c r="M12" s="133">
        <f t="shared" si="1"/>
        <v>5000</v>
      </c>
    </row>
    <row r="13" spans="1:14">
      <c r="A13" s="264">
        <v>6</v>
      </c>
      <c r="B13" s="201"/>
      <c r="C13" s="469"/>
      <c r="D13" s="4" t="s">
        <v>92</v>
      </c>
      <c r="E13" s="202" t="s">
        <v>20</v>
      </c>
      <c r="F13" s="987"/>
      <c r="G13" s="223">
        <v>5000</v>
      </c>
      <c r="H13" s="278"/>
      <c r="I13" s="317">
        <f t="shared" si="2"/>
        <v>5000</v>
      </c>
      <c r="J13" s="20">
        <v>0</v>
      </c>
      <c r="K13" s="8"/>
      <c r="L13" s="317">
        <f t="shared" si="0"/>
        <v>0</v>
      </c>
      <c r="M13" s="452">
        <f t="shared" si="1"/>
        <v>5000</v>
      </c>
    </row>
    <row r="14" spans="1:14">
      <c r="A14" s="264">
        <v>7</v>
      </c>
      <c r="B14" s="117">
        <v>4</v>
      </c>
      <c r="C14" s="475" t="s">
        <v>300</v>
      </c>
      <c r="D14" s="299" t="s">
        <v>356</v>
      </c>
      <c r="E14" s="332"/>
      <c r="F14" s="545">
        <f>F15</f>
        <v>0</v>
      </c>
      <c r="G14" s="120">
        <v>20000</v>
      </c>
      <c r="H14" s="310">
        <f>H15</f>
        <v>0</v>
      </c>
      <c r="I14" s="133">
        <f t="shared" si="2"/>
        <v>20000</v>
      </c>
      <c r="J14" s="120">
        <v>0</v>
      </c>
      <c r="K14" s="121">
        <f>K15</f>
        <v>0</v>
      </c>
      <c r="L14" s="133">
        <f t="shared" si="0"/>
        <v>0</v>
      </c>
      <c r="M14" s="133">
        <f t="shared" si="1"/>
        <v>20000</v>
      </c>
    </row>
    <row r="15" spans="1:14">
      <c r="A15" s="264">
        <v>8</v>
      </c>
      <c r="B15" s="215"/>
      <c r="C15" s="494"/>
      <c r="D15" s="221">
        <v>1</v>
      </c>
      <c r="E15" s="279" t="s">
        <v>21</v>
      </c>
      <c r="F15" s="988"/>
      <c r="G15" s="223">
        <v>20000</v>
      </c>
      <c r="H15" s="394"/>
      <c r="I15" s="317">
        <f t="shared" si="2"/>
        <v>20000</v>
      </c>
      <c r="J15" s="239"/>
      <c r="K15" s="200"/>
      <c r="L15" s="317"/>
      <c r="M15" s="452">
        <f t="shared" si="1"/>
        <v>20000</v>
      </c>
    </row>
    <row r="16" spans="1:14" s="339" customFormat="1">
      <c r="A16" s="264">
        <v>9</v>
      </c>
      <c r="B16" s="117">
        <v>5</v>
      </c>
      <c r="C16" s="475" t="s">
        <v>296</v>
      </c>
      <c r="D16" s="299" t="s">
        <v>22</v>
      </c>
      <c r="E16" s="332"/>
      <c r="F16" s="545">
        <f>SUM(F19)</f>
        <v>0</v>
      </c>
      <c r="G16" s="120">
        <v>410000</v>
      </c>
      <c r="H16" s="310">
        <f>SUM(H17)</f>
        <v>0</v>
      </c>
      <c r="I16" s="133">
        <f t="shared" si="2"/>
        <v>410000</v>
      </c>
      <c r="J16" s="120">
        <v>500000</v>
      </c>
      <c r="K16" s="121"/>
      <c r="L16" s="133">
        <f t="shared" si="0"/>
        <v>500000</v>
      </c>
      <c r="M16" s="133">
        <f t="shared" si="1"/>
        <v>910000</v>
      </c>
      <c r="N16" s="1007"/>
    </row>
    <row r="17" spans="1:14" s="339" customFormat="1">
      <c r="A17" s="650">
        <v>10</v>
      </c>
      <c r="B17" s="651"/>
      <c r="C17" s="652"/>
      <c r="D17" s="661">
        <v>1</v>
      </c>
      <c r="E17" s="613" t="s">
        <v>524</v>
      </c>
      <c r="F17" s="989"/>
      <c r="G17" s="653">
        <v>410000</v>
      </c>
      <c r="H17" s="655">
        <f>SUM(H18:H19)</f>
        <v>0</v>
      </c>
      <c r="I17" s="133">
        <f t="shared" si="2"/>
        <v>410000</v>
      </c>
      <c r="J17" s="653">
        <v>0</v>
      </c>
      <c r="K17" s="654"/>
      <c r="L17" s="133">
        <f t="shared" si="0"/>
        <v>0</v>
      </c>
      <c r="M17" s="133">
        <f t="shared" si="1"/>
        <v>410000</v>
      </c>
      <c r="N17" s="1007"/>
    </row>
    <row r="18" spans="1:14" s="660" customFormat="1">
      <c r="A18" s="656">
        <v>11</v>
      </c>
      <c r="B18" s="657"/>
      <c r="C18" s="658"/>
      <c r="D18" s="659"/>
      <c r="E18" s="662" t="s">
        <v>350</v>
      </c>
      <c r="F18" s="990"/>
      <c r="G18" s="1084">
        <v>210000</v>
      </c>
      <c r="H18" s="992"/>
      <c r="I18" s="317">
        <f t="shared" si="2"/>
        <v>210000</v>
      </c>
      <c r="J18" s="1084">
        <v>0</v>
      </c>
      <c r="K18" s="198"/>
      <c r="L18" s="317">
        <f t="shared" si="0"/>
        <v>0</v>
      </c>
      <c r="M18" s="457">
        <f t="shared" si="1"/>
        <v>210000</v>
      </c>
      <c r="N18" s="1010"/>
    </row>
    <row r="19" spans="1:14" s="339" customFormat="1" ht="13.5" thickBot="1">
      <c r="A19" s="97">
        <v>12</v>
      </c>
      <c r="B19" s="575"/>
      <c r="C19" s="576"/>
      <c r="D19" s="324"/>
      <c r="E19" s="577" t="s">
        <v>351</v>
      </c>
      <c r="F19" s="991"/>
      <c r="G19" s="1085">
        <v>200000</v>
      </c>
      <c r="H19" s="935"/>
      <c r="I19" s="333">
        <f>SUM(F19:H19)</f>
        <v>200000</v>
      </c>
      <c r="J19" s="1085">
        <v>0</v>
      </c>
      <c r="K19" s="775"/>
      <c r="L19" s="578">
        <f t="shared" si="0"/>
        <v>0</v>
      </c>
      <c r="M19" s="663">
        <f t="shared" si="1"/>
        <v>200000</v>
      </c>
      <c r="N19" s="1007"/>
    </row>
    <row r="20" spans="1:14" s="339" customFormat="1">
      <c r="A20" s="109"/>
      <c r="B20" s="644"/>
      <c r="C20" s="645"/>
      <c r="D20" s="109"/>
      <c r="E20" s="134"/>
      <c r="F20" s="646"/>
      <c r="G20" s="521"/>
      <c r="H20" s="647"/>
      <c r="I20" s="336"/>
      <c r="J20" s="648"/>
      <c r="K20" s="648"/>
      <c r="L20" s="649"/>
      <c r="M20" s="144"/>
      <c r="N20" s="1007"/>
    </row>
    <row r="21" spans="1:14">
      <c r="E21" s="134"/>
      <c r="F21" s="664"/>
      <c r="G21" s="67"/>
      <c r="H21" s="67"/>
    </row>
    <row r="22" spans="1:14">
      <c r="E22" s="134"/>
      <c r="G22" s="67"/>
    </row>
    <row r="23" spans="1:14">
      <c r="E23" s="1045"/>
      <c r="F23" s="462"/>
      <c r="G23" s="1043"/>
      <c r="H23" s="67"/>
      <c r="I23" s="67"/>
      <c r="J23" s="67"/>
      <c r="K23" s="67"/>
    </row>
    <row r="24" spans="1:14">
      <c r="H24" s="67"/>
      <c r="I24" s="67"/>
      <c r="J24" s="67"/>
      <c r="K24" s="70"/>
      <c r="L24" s="67"/>
    </row>
    <row r="25" spans="1:14">
      <c r="E25" s="290"/>
      <c r="H25" s="67"/>
      <c r="I25" s="67"/>
      <c r="J25" s="67"/>
      <c r="K25" s="70"/>
    </row>
  </sheetData>
  <mergeCells count="14">
    <mergeCell ref="F4:I4"/>
    <mergeCell ref="F5:I5"/>
    <mergeCell ref="I6:I7"/>
    <mergeCell ref="M3:M7"/>
    <mergeCell ref="J5:L5"/>
    <mergeCell ref="K6:K7"/>
    <mergeCell ref="A3:L3"/>
    <mergeCell ref="J4:L4"/>
    <mergeCell ref="J6:J7"/>
    <mergeCell ref="B4:B7"/>
    <mergeCell ref="F6:F7"/>
    <mergeCell ref="G6:G7"/>
    <mergeCell ref="H6:H7"/>
    <mergeCell ref="L6:L7"/>
  </mergeCells>
  <phoneticPr fontId="2" type="noConversion"/>
  <pageMargins left="0.6692913385826772" right="0.19685039370078741" top="0.78740157480314965" bottom="0.35433070866141736" header="0.15748031496062992" footer="3.937007874015748E-2"/>
  <pageSetup paperSize="9" scale="85" orientation="landscape" r:id="rId1"/>
  <headerFooter alignWithMargins="0"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13</vt:i4>
      </vt:variant>
      <vt:variant>
        <vt:lpstr>Pomenované rozsahy</vt:lpstr>
      </vt:variant>
      <vt:variant>
        <vt:i4>23</vt:i4>
      </vt:variant>
    </vt:vector>
  </HeadingPairs>
  <TitlesOfParts>
    <vt:vector size="36" baseType="lpstr">
      <vt:lpstr>BP</vt:lpstr>
      <vt:lpstr>KP</vt:lpstr>
      <vt:lpstr>1P</vt:lpstr>
      <vt:lpstr>2P</vt:lpstr>
      <vt:lpstr>3P</vt:lpstr>
      <vt:lpstr>4P</vt:lpstr>
      <vt:lpstr>5P</vt:lpstr>
      <vt:lpstr>6P</vt:lpstr>
      <vt:lpstr>7P</vt:lpstr>
      <vt:lpstr>8P</vt:lpstr>
      <vt:lpstr>9P</vt:lpstr>
      <vt:lpstr>10P</vt:lpstr>
      <vt:lpstr>SUM</vt:lpstr>
      <vt:lpstr>'10P'!Názvy_tlače</vt:lpstr>
      <vt:lpstr>'1P'!Názvy_tlače</vt:lpstr>
      <vt:lpstr>'2P'!Názvy_tlače</vt:lpstr>
      <vt:lpstr>'3P'!Názvy_tlače</vt:lpstr>
      <vt:lpstr>'4P'!Názvy_tlače</vt:lpstr>
      <vt:lpstr>'5P'!Názvy_tlače</vt:lpstr>
      <vt:lpstr>'6P'!Názvy_tlače</vt:lpstr>
      <vt:lpstr>'7P'!Názvy_tlače</vt:lpstr>
      <vt:lpstr>'8P'!Názvy_tlače</vt:lpstr>
      <vt:lpstr>'9P'!Názvy_tlače</vt:lpstr>
      <vt:lpstr>'10P'!Oblasť_tlače</vt:lpstr>
      <vt:lpstr>'1P'!Oblasť_tlače</vt:lpstr>
      <vt:lpstr>'2P'!Oblasť_tlače</vt:lpstr>
      <vt:lpstr>'3P'!Oblasť_tlače</vt:lpstr>
      <vt:lpstr>'4P'!Oblasť_tlače</vt:lpstr>
      <vt:lpstr>'5P'!Oblasť_tlače</vt:lpstr>
      <vt:lpstr>'6P'!Oblasť_tlače</vt:lpstr>
      <vt:lpstr>'7P'!Oblasť_tlače</vt:lpstr>
      <vt:lpstr>'8P'!Oblasť_tlače</vt:lpstr>
      <vt:lpstr>'9P'!Oblasť_tlače</vt:lpstr>
      <vt:lpstr>BP!Oblasť_tlače</vt:lpstr>
      <vt:lpstr>KP!Oblasť_tlače</vt:lpstr>
      <vt:lpstr>SUM!Oblasť_tlače</vt:lpstr>
    </vt:vector>
  </TitlesOfParts>
  <Company>MÚ Trenčín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MUTN</dc:creator>
  <cp:lastModifiedBy>buchalova</cp:lastModifiedBy>
  <cp:lastPrinted>2015-06-04T12:24:12Z</cp:lastPrinted>
  <dcterms:created xsi:type="dcterms:W3CDTF">2006-06-21T07:20:26Z</dcterms:created>
  <dcterms:modified xsi:type="dcterms:W3CDTF">2015-06-04T12:34:50Z</dcterms:modified>
</cp:coreProperties>
</file>